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6" windowHeight="7152" tabRatio="710" firstSheet="10" activeTab="18"/>
  </bookViews>
  <sheets>
    <sheet name="About the Spreadsheet Tabs" sheetId="123" r:id="rId1"/>
    <sheet name="Raw TDM" sheetId="118" r:id="rId2"/>
    <sheet name="TDM Data" sheetId="119" r:id="rId3"/>
    <sheet name="HrsPerMile" sheetId="124" r:id="rId4"/>
    <sheet name="Build-No-Build" sheetId="95" state="hidden" r:id="rId5"/>
    <sheet name="Straight Line Change" sheetId="96" r:id="rId6"/>
    <sheet name="VOT Econ Calc" sheetId="125" r:id="rId7"/>
    <sheet name="VOT Calc" sheetId="97" r:id="rId8"/>
    <sheet name="Non-Fuel VOC Calc" sheetId="98" r:id="rId9"/>
    <sheet name="Fuel VOC Calc" sheetId="99" r:id="rId10"/>
    <sheet name="Emissions" sheetId="106" r:id="rId11"/>
    <sheet name="Safety Calc" sheetId="100" r:id="rId12"/>
    <sheet name="Pavement Cost" sheetId="113" r:id="rId13"/>
    <sheet name="TravelTimeIndex" sheetId="111" state="hidden" r:id="rId14"/>
    <sheet name="M&amp;O Costs" sheetId="114" r:id="rId15"/>
    <sheet name="ConstructionCosts" sheetId="108" r:id="rId16"/>
    <sheet name="Travel Efficiency" sheetId="107" r:id="rId17"/>
    <sheet name="Travel Eff Econ" sheetId="126" r:id="rId18"/>
    <sheet name="BCA" sheetId="109" r:id="rId19"/>
    <sheet name="Pivot" sheetId="120" state="hidden" r:id="rId20"/>
    <sheet name="Deliverable" sheetId="121" r:id="rId21"/>
    <sheet name="Economic Impacts" sheetId="122" r:id="rId22"/>
    <sheet name="CO2" sheetId="105" r:id="rId23"/>
    <sheet name="VOCs" sheetId="101" r:id="rId24"/>
    <sheet name="NOx" sheetId="102" r:id="rId25"/>
    <sheet name="PM" sheetId="103" r:id="rId26"/>
    <sheet name="SO2" sheetId="104" r:id="rId27"/>
    <sheet name="Unit Costs" sheetId="79" r:id="rId28"/>
    <sheet name="M&amp;O" sheetId="116" state="hidden" r:id="rId29"/>
    <sheet name="Pavement" sheetId="112" state="hidden" r:id="rId30"/>
    <sheet name="Crash Rates" sheetId="93" state="hidden" r:id="rId31"/>
    <sheet name="WageRates" sheetId="5" r:id="rId32"/>
    <sheet name="EmissionsRates" sheetId="19" state="hidden" r:id="rId33"/>
    <sheet name="OperatingCosts" sheetId="6" state="hidden" r:id="rId34"/>
    <sheet name="SafetyValues" sheetId="8" state="hidden" r:id="rId35"/>
    <sheet name="FuelConsumption" sheetId="117" state="hidden" r:id="rId36"/>
    <sheet name="CPI" sheetId="7" r:id="rId3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08" l="1"/>
  <c r="F7" i="108"/>
  <c r="E7" i="108"/>
  <c r="D7" i="108"/>
  <c r="C7" i="108"/>
  <c r="C4" i="122" l="1"/>
  <c r="C90" i="109" l="1"/>
  <c r="C93" i="109" s="1"/>
  <c r="E89" i="109"/>
  <c r="C89" i="109"/>
  <c r="D89" i="109"/>
  <c r="I43" i="109"/>
  <c r="I65" i="109"/>
  <c r="C88" i="109"/>
  <c r="C92" i="109" l="1"/>
  <c r="AJ10" i="96"/>
  <c r="E24" i="125" l="1"/>
  <c r="D24" i="125"/>
  <c r="E23" i="125"/>
  <c r="D23" i="125"/>
  <c r="E22" i="125"/>
  <c r="D22" i="125"/>
  <c r="E21" i="125"/>
  <c r="D21" i="125"/>
  <c r="E19" i="125"/>
  <c r="D19" i="125"/>
  <c r="E18" i="125"/>
  <c r="D18" i="125"/>
  <c r="E17" i="125"/>
  <c r="D17" i="125"/>
  <c r="E16" i="125"/>
  <c r="D16" i="125"/>
  <c r="E14" i="125"/>
  <c r="D14" i="125"/>
  <c r="E13" i="125"/>
  <c r="D13" i="125"/>
  <c r="E12" i="125"/>
  <c r="D12" i="125"/>
  <c r="E11" i="125"/>
  <c r="D11" i="125"/>
  <c r="E9" i="125"/>
  <c r="D9" i="125"/>
  <c r="E8" i="125"/>
  <c r="D8" i="125"/>
  <c r="E7" i="125"/>
  <c r="D7" i="125"/>
  <c r="E6" i="125"/>
  <c r="D6" i="125"/>
  <c r="E72" i="95" l="1"/>
  <c r="E77" i="95"/>
  <c r="V4" i="124"/>
  <c r="U4" i="124"/>
  <c r="R4" i="124"/>
  <c r="S4" i="124"/>
  <c r="R5" i="124"/>
  <c r="R6" i="124"/>
  <c r="R7" i="124"/>
  <c r="R8" i="124"/>
  <c r="R9" i="124"/>
  <c r="R10" i="124"/>
  <c r="R11" i="124"/>
  <c r="R12" i="124"/>
  <c r="R13" i="124"/>
  <c r="R14" i="124"/>
  <c r="R15" i="124"/>
  <c r="R16" i="124"/>
  <c r="R17" i="124"/>
  <c r="R18" i="124"/>
  <c r="R19" i="124"/>
  <c r="P5" i="124"/>
  <c r="P6" i="124"/>
  <c r="P7" i="124"/>
  <c r="P8" i="124"/>
  <c r="P9" i="124"/>
  <c r="P10" i="124"/>
  <c r="P11" i="124"/>
  <c r="P12" i="124"/>
  <c r="P13" i="124"/>
  <c r="P14" i="124"/>
  <c r="P15" i="124"/>
  <c r="P16" i="124"/>
  <c r="P17" i="124"/>
  <c r="P18" i="124"/>
  <c r="P19" i="124"/>
  <c r="P4" i="124"/>
  <c r="O4" i="124"/>
  <c r="N5" i="124"/>
  <c r="N6" i="124"/>
  <c r="N7" i="124"/>
  <c r="N8" i="124"/>
  <c r="N9" i="124"/>
  <c r="N10" i="124"/>
  <c r="N11" i="124"/>
  <c r="N12" i="124"/>
  <c r="N13" i="124"/>
  <c r="N14" i="124"/>
  <c r="N15" i="124"/>
  <c r="N16" i="124"/>
  <c r="N17" i="124"/>
  <c r="N18" i="124"/>
  <c r="N19" i="124"/>
  <c r="N4" i="124"/>
  <c r="L5" i="124"/>
  <c r="L6" i="124"/>
  <c r="L7" i="124"/>
  <c r="L8" i="124"/>
  <c r="L9" i="124"/>
  <c r="L10" i="124"/>
  <c r="L11" i="124"/>
  <c r="L12" i="124"/>
  <c r="L13" i="124"/>
  <c r="L14" i="124"/>
  <c r="L15" i="124"/>
  <c r="L16" i="124"/>
  <c r="L17" i="124"/>
  <c r="L18" i="124"/>
  <c r="L19" i="124"/>
  <c r="L4" i="124"/>
  <c r="K13" i="124"/>
  <c r="K14" i="124"/>
  <c r="K15" i="124"/>
  <c r="K12" i="124"/>
  <c r="K5" i="124"/>
  <c r="K6" i="124"/>
  <c r="K7" i="124"/>
  <c r="K4" i="124"/>
  <c r="J4" i="124"/>
  <c r="I17" i="124"/>
  <c r="I18" i="124"/>
  <c r="I19" i="124"/>
  <c r="I16" i="124"/>
  <c r="H17" i="124"/>
  <c r="H18" i="124"/>
  <c r="H19" i="124"/>
  <c r="H16" i="124"/>
  <c r="I13" i="124"/>
  <c r="I14" i="124"/>
  <c r="I15" i="124"/>
  <c r="I12" i="124"/>
  <c r="H13" i="124"/>
  <c r="H14" i="124"/>
  <c r="H15" i="124"/>
  <c r="H12" i="124"/>
  <c r="I9" i="124"/>
  <c r="I10" i="124"/>
  <c r="I11" i="124"/>
  <c r="I8" i="124"/>
  <c r="H9" i="124"/>
  <c r="H10" i="124"/>
  <c r="H11" i="124"/>
  <c r="H8" i="124"/>
  <c r="I5" i="124"/>
  <c r="I6" i="124"/>
  <c r="I7" i="124"/>
  <c r="I4" i="124"/>
  <c r="H5" i="124"/>
  <c r="H6" i="124"/>
  <c r="H7" i="124"/>
  <c r="H4" i="124"/>
  <c r="G17" i="124"/>
  <c r="G18" i="124"/>
  <c r="G19" i="124"/>
  <c r="G16" i="124"/>
  <c r="F16" i="124"/>
  <c r="M16" i="124" s="1"/>
  <c r="Q16" i="124" s="1"/>
  <c r="T16" i="124" s="1"/>
  <c r="G13" i="124"/>
  <c r="G14" i="124"/>
  <c r="G15" i="124"/>
  <c r="G12" i="124"/>
  <c r="G9" i="124"/>
  <c r="G10" i="124"/>
  <c r="G11" i="124"/>
  <c r="G8" i="124"/>
  <c r="G5" i="124"/>
  <c r="G6" i="124"/>
  <c r="G7" i="124"/>
  <c r="G4" i="124"/>
  <c r="F7" i="124"/>
  <c r="M7" i="124" s="1"/>
  <c r="Q7" i="124" s="1"/>
  <c r="T7" i="124" s="1"/>
  <c r="E17" i="124"/>
  <c r="E18" i="124"/>
  <c r="E19" i="124"/>
  <c r="E16" i="124"/>
  <c r="D17" i="124"/>
  <c r="D18" i="124"/>
  <c r="D19" i="124"/>
  <c r="D16" i="124"/>
  <c r="E13" i="124"/>
  <c r="E14" i="124"/>
  <c r="E15" i="124"/>
  <c r="E12" i="124"/>
  <c r="D13" i="124"/>
  <c r="D14" i="124"/>
  <c r="D15" i="124"/>
  <c r="D12" i="124"/>
  <c r="E9" i="124"/>
  <c r="E10" i="124"/>
  <c r="E11" i="124"/>
  <c r="E8" i="124"/>
  <c r="D9" i="124"/>
  <c r="D10" i="124"/>
  <c r="D11" i="124"/>
  <c r="D8" i="124"/>
  <c r="E5" i="124"/>
  <c r="E6" i="124"/>
  <c r="E7" i="124"/>
  <c r="E4" i="124"/>
  <c r="D5" i="124"/>
  <c r="D6" i="124"/>
  <c r="D7" i="124"/>
  <c r="D4" i="124"/>
  <c r="E158" i="119"/>
  <c r="E159" i="119"/>
  <c r="E160" i="119"/>
  <c r="E161" i="119"/>
  <c r="E162" i="119"/>
  <c r="J5" i="124" s="1"/>
  <c r="O5" i="124" s="1"/>
  <c r="E163" i="119"/>
  <c r="J6" i="124" s="1"/>
  <c r="O6" i="124" s="1"/>
  <c r="E164" i="119"/>
  <c r="J7" i="124" s="1"/>
  <c r="O7" i="124" s="1"/>
  <c r="E165" i="119"/>
  <c r="E166" i="119"/>
  <c r="E167" i="119"/>
  <c r="E168" i="119"/>
  <c r="E169" i="119"/>
  <c r="K8" i="124" s="1"/>
  <c r="E170" i="119"/>
  <c r="K9" i="124" s="1"/>
  <c r="E171" i="119"/>
  <c r="K10" i="124" s="1"/>
  <c r="E172" i="119"/>
  <c r="K11" i="124" s="1"/>
  <c r="E173" i="119"/>
  <c r="J8" i="124" s="1"/>
  <c r="E174" i="119"/>
  <c r="J9" i="124" s="1"/>
  <c r="E175" i="119"/>
  <c r="J10" i="124" s="1"/>
  <c r="E176" i="119"/>
  <c r="J11" i="124" s="1"/>
  <c r="E177" i="119"/>
  <c r="E178" i="119"/>
  <c r="E179" i="119"/>
  <c r="E180" i="119"/>
  <c r="E181" i="119"/>
  <c r="E182" i="119"/>
  <c r="E183" i="119"/>
  <c r="E184" i="119"/>
  <c r="E185" i="119"/>
  <c r="J12" i="124" s="1"/>
  <c r="O12" i="124" s="1"/>
  <c r="E186" i="119"/>
  <c r="J13" i="124" s="1"/>
  <c r="O13" i="124" s="1"/>
  <c r="E187" i="119"/>
  <c r="J14" i="124" s="1"/>
  <c r="O14" i="124" s="1"/>
  <c r="E188" i="119"/>
  <c r="J15" i="124" s="1"/>
  <c r="O15" i="124" s="1"/>
  <c r="E189" i="119"/>
  <c r="E190" i="119"/>
  <c r="E191" i="119"/>
  <c r="E192" i="119"/>
  <c r="E193" i="119"/>
  <c r="K16" i="124" s="1"/>
  <c r="E194" i="119"/>
  <c r="K17" i="124" s="1"/>
  <c r="E195" i="119"/>
  <c r="K18" i="124" s="1"/>
  <c r="E196" i="119"/>
  <c r="K19" i="124" s="1"/>
  <c r="E197" i="119"/>
  <c r="J16" i="124" s="1"/>
  <c r="E198" i="119"/>
  <c r="J17" i="124" s="1"/>
  <c r="E199" i="119"/>
  <c r="J18" i="124" s="1"/>
  <c r="E200" i="119"/>
  <c r="J19" i="124" s="1"/>
  <c r="E201" i="119"/>
  <c r="E202" i="119"/>
  <c r="E203" i="119"/>
  <c r="E204" i="119"/>
  <c r="E157" i="119"/>
  <c r="E109" i="119"/>
  <c r="E110" i="119"/>
  <c r="E111" i="119"/>
  <c r="E112" i="119"/>
  <c r="E113" i="119"/>
  <c r="E114" i="119"/>
  <c r="E115" i="119"/>
  <c r="E116" i="119"/>
  <c r="E117" i="119"/>
  <c r="E118" i="119"/>
  <c r="E119" i="119"/>
  <c r="E120" i="119"/>
  <c r="E121" i="119"/>
  <c r="E122" i="119"/>
  <c r="E123" i="119"/>
  <c r="E124" i="119"/>
  <c r="E125" i="119"/>
  <c r="E126" i="119"/>
  <c r="E127" i="119"/>
  <c r="E128" i="119"/>
  <c r="E129" i="119"/>
  <c r="E130" i="119"/>
  <c r="E131" i="119"/>
  <c r="E132" i="119"/>
  <c r="E133" i="119"/>
  <c r="E134" i="119"/>
  <c r="E135" i="119"/>
  <c r="E136" i="119"/>
  <c r="E137" i="119"/>
  <c r="E138" i="119"/>
  <c r="E139" i="119"/>
  <c r="E140" i="119"/>
  <c r="E141" i="119"/>
  <c r="E142" i="119"/>
  <c r="E143" i="119"/>
  <c r="E144" i="119"/>
  <c r="E145" i="119"/>
  <c r="E146" i="119"/>
  <c r="E147" i="119"/>
  <c r="E148" i="119"/>
  <c r="E149" i="119"/>
  <c r="E150" i="119"/>
  <c r="E151" i="119"/>
  <c r="E152" i="119"/>
  <c r="E153" i="119"/>
  <c r="E154" i="119"/>
  <c r="E155" i="119"/>
  <c r="E108" i="119"/>
  <c r="E60" i="119"/>
  <c r="E61" i="119"/>
  <c r="E62" i="119"/>
  <c r="E63" i="119"/>
  <c r="F4" i="124" s="1"/>
  <c r="M4" i="124" s="1"/>
  <c r="Q4" i="124" s="1"/>
  <c r="T4" i="124" s="1"/>
  <c r="E64" i="119"/>
  <c r="F5" i="124" s="1"/>
  <c r="M5" i="124" s="1"/>
  <c r="Q5" i="124" s="1"/>
  <c r="T5" i="124" s="1"/>
  <c r="E65" i="119"/>
  <c r="F6" i="124" s="1"/>
  <c r="M6" i="124" s="1"/>
  <c r="Q6" i="124" s="1"/>
  <c r="T6" i="124" s="1"/>
  <c r="E66" i="119"/>
  <c r="E67" i="119"/>
  <c r="E68" i="119"/>
  <c r="E69" i="119"/>
  <c r="E70" i="119"/>
  <c r="E71" i="119"/>
  <c r="E72" i="119"/>
  <c r="E73" i="119"/>
  <c r="E74" i="119"/>
  <c r="E75" i="119"/>
  <c r="F8" i="124" s="1"/>
  <c r="M8" i="124" s="1"/>
  <c r="Q8" i="124" s="1"/>
  <c r="T8" i="124" s="1"/>
  <c r="E76" i="119"/>
  <c r="F9" i="124" s="1"/>
  <c r="M9" i="124" s="1"/>
  <c r="Q9" i="124" s="1"/>
  <c r="T9" i="124" s="1"/>
  <c r="E77" i="119"/>
  <c r="F10" i="124" s="1"/>
  <c r="M10" i="124" s="1"/>
  <c r="Q10" i="124" s="1"/>
  <c r="T10" i="124" s="1"/>
  <c r="E78" i="119"/>
  <c r="F11" i="124" s="1"/>
  <c r="M11" i="124" s="1"/>
  <c r="Q11" i="124" s="1"/>
  <c r="T11" i="124" s="1"/>
  <c r="E79" i="119"/>
  <c r="E80" i="119"/>
  <c r="E81" i="119"/>
  <c r="E82" i="119"/>
  <c r="E83" i="119"/>
  <c r="E84" i="119"/>
  <c r="E85" i="119"/>
  <c r="E86" i="119"/>
  <c r="E87" i="119"/>
  <c r="F12" i="124" s="1"/>
  <c r="M12" i="124" s="1"/>
  <c r="Q12" i="124" s="1"/>
  <c r="T12" i="124" s="1"/>
  <c r="E88" i="119"/>
  <c r="F13" i="124" s="1"/>
  <c r="M13" i="124" s="1"/>
  <c r="Q13" i="124" s="1"/>
  <c r="T13" i="124" s="1"/>
  <c r="E89" i="119"/>
  <c r="F14" i="124" s="1"/>
  <c r="M14" i="124" s="1"/>
  <c r="Q14" i="124" s="1"/>
  <c r="T14" i="124" s="1"/>
  <c r="E90" i="119"/>
  <c r="F15" i="124" s="1"/>
  <c r="M15" i="124" s="1"/>
  <c r="Q15" i="124" s="1"/>
  <c r="T15" i="124" s="1"/>
  <c r="E91" i="119"/>
  <c r="E92" i="119"/>
  <c r="E93" i="119"/>
  <c r="E94" i="119"/>
  <c r="E95" i="119"/>
  <c r="E96" i="119"/>
  <c r="E97" i="119"/>
  <c r="E98" i="119"/>
  <c r="E99" i="119"/>
  <c r="E100" i="119"/>
  <c r="F17" i="124" s="1"/>
  <c r="M17" i="124" s="1"/>
  <c r="Q17" i="124" s="1"/>
  <c r="T17" i="124" s="1"/>
  <c r="E101" i="119"/>
  <c r="F18" i="124" s="1"/>
  <c r="M18" i="124" s="1"/>
  <c r="Q18" i="124" s="1"/>
  <c r="T18" i="124" s="1"/>
  <c r="E102" i="119"/>
  <c r="F19" i="124" s="1"/>
  <c r="M19" i="124" s="1"/>
  <c r="Q19" i="124" s="1"/>
  <c r="T19" i="124" s="1"/>
  <c r="E103" i="119"/>
  <c r="E104" i="119"/>
  <c r="E105" i="119"/>
  <c r="E106" i="119"/>
  <c r="E59" i="119"/>
  <c r="E11" i="119"/>
  <c r="E12" i="119"/>
  <c r="E13" i="119"/>
  <c r="E14" i="119"/>
  <c r="E15" i="119"/>
  <c r="E16" i="119"/>
  <c r="E17" i="119"/>
  <c r="E18" i="119"/>
  <c r="E19" i="119"/>
  <c r="E20" i="119"/>
  <c r="E21" i="119"/>
  <c r="E22" i="119"/>
  <c r="E23" i="119"/>
  <c r="E24" i="119"/>
  <c r="E25" i="119"/>
  <c r="E26" i="119"/>
  <c r="E27" i="119"/>
  <c r="E28" i="119"/>
  <c r="E29" i="119"/>
  <c r="E30" i="119"/>
  <c r="E31" i="119"/>
  <c r="E32" i="119"/>
  <c r="E33" i="119"/>
  <c r="E34" i="119"/>
  <c r="E35" i="119"/>
  <c r="E36" i="119"/>
  <c r="E37" i="119"/>
  <c r="E38" i="119"/>
  <c r="E39" i="119"/>
  <c r="E40" i="119"/>
  <c r="E41" i="119"/>
  <c r="E42" i="119"/>
  <c r="E43" i="119"/>
  <c r="E44" i="119"/>
  <c r="E45" i="119"/>
  <c r="E46" i="119"/>
  <c r="E47" i="119"/>
  <c r="E48" i="119"/>
  <c r="E49" i="119"/>
  <c r="E50" i="119"/>
  <c r="E51" i="119"/>
  <c r="E52" i="119"/>
  <c r="E53" i="119"/>
  <c r="E54" i="119"/>
  <c r="E55" i="119"/>
  <c r="E56" i="119"/>
  <c r="E57" i="119"/>
  <c r="E10" i="119"/>
  <c r="V7" i="124" l="1"/>
  <c r="E75" i="95" s="1"/>
  <c r="E80" i="95" s="1"/>
  <c r="S7" i="124"/>
  <c r="U7" i="124" s="1"/>
  <c r="S6" i="124"/>
  <c r="U6" i="124" s="1"/>
  <c r="V6" i="124"/>
  <c r="E74" i="95" s="1"/>
  <c r="E79" i="95" s="1"/>
  <c r="V5" i="124"/>
  <c r="E73" i="95" s="1"/>
  <c r="E78" i="95" s="1"/>
  <c r="S5" i="124"/>
  <c r="U5" i="124" s="1"/>
  <c r="O11" i="124"/>
  <c r="O10" i="124"/>
  <c r="S10" i="124" s="1"/>
  <c r="U10" i="124" s="1"/>
  <c r="O9" i="124"/>
  <c r="S9" i="124" s="1"/>
  <c r="U9" i="124" s="1"/>
  <c r="O8" i="124"/>
  <c r="V8" i="124" s="1"/>
  <c r="E87" i="95" s="1"/>
  <c r="E92" i="95" s="1"/>
  <c r="S15" i="124"/>
  <c r="U15" i="124" s="1"/>
  <c r="V15" i="124"/>
  <c r="E105" i="95" s="1"/>
  <c r="E110" i="95" s="1"/>
  <c r="S14" i="124"/>
  <c r="U14" i="124" s="1"/>
  <c r="V14" i="124"/>
  <c r="E104" i="95" s="1"/>
  <c r="E109" i="95" s="1"/>
  <c r="S13" i="124"/>
  <c r="U13" i="124" s="1"/>
  <c r="V13" i="124"/>
  <c r="E103" i="95" s="1"/>
  <c r="E108" i="95" s="1"/>
  <c r="S12" i="124"/>
  <c r="U12" i="124" s="1"/>
  <c r="V12" i="124"/>
  <c r="E102" i="95" s="1"/>
  <c r="E107" i="95" s="1"/>
  <c r="S11" i="124"/>
  <c r="U11" i="124" s="1"/>
  <c r="V11" i="124"/>
  <c r="E90" i="95" s="1"/>
  <c r="E95" i="95" s="1"/>
  <c r="O18" i="124"/>
  <c r="S18" i="124" s="1"/>
  <c r="U18" i="124" s="1"/>
  <c r="O19" i="124"/>
  <c r="S19" i="124" s="1"/>
  <c r="U19" i="124" s="1"/>
  <c r="O17" i="124"/>
  <c r="S17" i="124" s="1"/>
  <c r="U17" i="124" s="1"/>
  <c r="O16" i="124"/>
  <c r="S16" i="124" s="1"/>
  <c r="U16" i="124" s="1"/>
  <c r="C4" i="108"/>
  <c r="S8" i="124" l="1"/>
  <c r="U8" i="124" s="1"/>
  <c r="V10" i="124"/>
  <c r="E89" i="95" s="1"/>
  <c r="E94" i="95" s="1"/>
  <c r="V9" i="124"/>
  <c r="E88" i="95" s="1"/>
  <c r="E93" i="95" s="1"/>
  <c r="V19" i="124"/>
  <c r="E120" i="95" s="1"/>
  <c r="E125" i="95" s="1"/>
  <c r="V18" i="124"/>
  <c r="E119" i="95" s="1"/>
  <c r="E124" i="95" s="1"/>
  <c r="V17" i="124"/>
  <c r="E118" i="95" s="1"/>
  <c r="E123" i="95" s="1"/>
  <c r="V16" i="124"/>
  <c r="E117" i="95" s="1"/>
  <c r="E122" i="95" s="1"/>
  <c r="D15" i="93"/>
  <c r="D14" i="93"/>
  <c r="D13" i="93"/>
  <c r="C15" i="93"/>
  <c r="C14" i="93"/>
  <c r="C13" i="93"/>
  <c r="C12" i="93"/>
  <c r="K19" i="6"/>
  <c r="AS5" i="121" l="1"/>
  <c r="AR5" i="121"/>
  <c r="AT5" i="121" s="1"/>
  <c r="AK5" i="121"/>
  <c r="AJ5" i="121"/>
  <c r="AL5" i="121" s="1"/>
  <c r="AD6" i="121"/>
  <c r="AF6" i="121" s="1"/>
  <c r="AD7" i="121"/>
  <c r="AD8" i="121"/>
  <c r="AF8" i="121" s="1"/>
  <c r="AD5" i="121"/>
  <c r="AF5" i="121" s="1"/>
  <c r="AF7" i="121"/>
  <c r="AE6" i="121"/>
  <c r="X6" i="121"/>
  <c r="Z6" i="121" s="1"/>
  <c r="X7" i="121"/>
  <c r="Z7" i="121" s="1"/>
  <c r="X8" i="121"/>
  <c r="Z8" i="121" s="1"/>
  <c r="X5" i="121"/>
  <c r="Z5" i="121" s="1"/>
  <c r="R6" i="121"/>
  <c r="S6" i="121" s="1"/>
  <c r="R7" i="121"/>
  <c r="S7" i="121" s="1"/>
  <c r="R8" i="121"/>
  <c r="T8" i="121" s="1"/>
  <c r="R5" i="121"/>
  <c r="S5" i="121" s="1"/>
  <c r="T5" i="121"/>
  <c r="K6" i="121"/>
  <c r="K7" i="121"/>
  <c r="K8" i="121"/>
  <c r="K5" i="121"/>
  <c r="J6" i="121"/>
  <c r="L6" i="121" s="1"/>
  <c r="N6" i="121" s="1"/>
  <c r="J7" i="121"/>
  <c r="J8" i="121"/>
  <c r="J5" i="121"/>
  <c r="L5" i="121" s="1"/>
  <c r="D6" i="121"/>
  <c r="E6" i="121" s="1"/>
  <c r="D7" i="121"/>
  <c r="F7" i="121" s="1"/>
  <c r="D8" i="121"/>
  <c r="F8" i="121" s="1"/>
  <c r="D5" i="121"/>
  <c r="E5" i="121" s="1"/>
  <c r="R6" i="120"/>
  <c r="Q6" i="120"/>
  <c r="N6" i="120"/>
  <c r="N7" i="120"/>
  <c r="AR6" i="121" s="1"/>
  <c r="AN5" i="121" l="1"/>
  <c r="AM5" i="121"/>
  <c r="AE5" i="121"/>
  <c r="L7" i="121"/>
  <c r="N7" i="121" s="1"/>
  <c r="S8" i="121"/>
  <c r="Y8" i="121"/>
  <c r="AU5" i="121"/>
  <c r="AV5" i="121"/>
  <c r="L8" i="121"/>
  <c r="N8" i="121" s="1"/>
  <c r="Y5" i="121"/>
  <c r="E8" i="121"/>
  <c r="AE8" i="121"/>
  <c r="AE7" i="121"/>
  <c r="Y7" i="121"/>
  <c r="Y6" i="121"/>
  <c r="T7" i="121"/>
  <c r="T6" i="121"/>
  <c r="E7" i="121"/>
  <c r="F5" i="121"/>
  <c r="F6" i="121"/>
  <c r="M6" i="121"/>
  <c r="M5" i="121"/>
  <c r="N5" i="121"/>
  <c r="M7" i="121"/>
  <c r="O30" i="120"/>
  <c r="AJ29" i="121" s="1"/>
  <c r="O29" i="120"/>
  <c r="AJ28" i="121" s="1"/>
  <c r="O28" i="120"/>
  <c r="AJ27" i="121" s="1"/>
  <c r="O27" i="120"/>
  <c r="AJ26" i="121" s="1"/>
  <c r="O26" i="120"/>
  <c r="AJ25" i="121" s="1"/>
  <c r="O25" i="120"/>
  <c r="AJ24" i="121" s="1"/>
  <c r="O24" i="120"/>
  <c r="AJ23" i="121" s="1"/>
  <c r="O23" i="120"/>
  <c r="AJ22" i="121" s="1"/>
  <c r="O22" i="120"/>
  <c r="AJ21" i="121" s="1"/>
  <c r="O21" i="120"/>
  <c r="AJ20" i="121" s="1"/>
  <c r="O20" i="120"/>
  <c r="AJ19" i="121" s="1"/>
  <c r="O19" i="120"/>
  <c r="AJ18" i="121" s="1"/>
  <c r="O18" i="120"/>
  <c r="AJ17" i="121" s="1"/>
  <c r="O17" i="120"/>
  <c r="AJ16" i="121" s="1"/>
  <c r="O16" i="120"/>
  <c r="AJ15" i="121" s="1"/>
  <c r="O15" i="120"/>
  <c r="AJ14" i="121" s="1"/>
  <c r="O14" i="120"/>
  <c r="AJ13" i="121" s="1"/>
  <c r="O13" i="120"/>
  <c r="AJ12" i="121" s="1"/>
  <c r="O12" i="120"/>
  <c r="AJ11" i="121" s="1"/>
  <c r="O7" i="120"/>
  <c r="N8" i="120"/>
  <c r="AR7" i="121" s="1"/>
  <c r="N9" i="120"/>
  <c r="AR8" i="121" s="1"/>
  <c r="L30" i="120"/>
  <c r="L29" i="120"/>
  <c r="L28" i="120"/>
  <c r="L27" i="120"/>
  <c r="L26" i="120"/>
  <c r="L25" i="120"/>
  <c r="L24" i="120"/>
  <c r="L23" i="120"/>
  <c r="L22" i="120"/>
  <c r="L21" i="120"/>
  <c r="L20" i="120"/>
  <c r="L19" i="120"/>
  <c r="L18" i="120"/>
  <c r="L17" i="120"/>
  <c r="L16" i="120"/>
  <c r="L15" i="120"/>
  <c r="L14" i="120"/>
  <c r="L13" i="120"/>
  <c r="L12" i="120"/>
  <c r="L11" i="120"/>
  <c r="L10" i="120"/>
  <c r="Q7" i="120" l="1"/>
  <c r="AJ6" i="121"/>
  <c r="AL6" i="121" s="1"/>
  <c r="M8" i="121"/>
  <c r="E22" i="109"/>
  <c r="P8" i="120" s="1"/>
  <c r="AK7" i="121" s="1"/>
  <c r="F22" i="109"/>
  <c r="P9" i="120" s="1"/>
  <c r="AK8" i="121" s="1"/>
  <c r="G22" i="109"/>
  <c r="P10" i="120" s="1"/>
  <c r="AK9" i="121" s="1"/>
  <c r="H22" i="109"/>
  <c r="P11" i="120" s="1"/>
  <c r="AK10" i="121" s="1"/>
  <c r="D22" i="109"/>
  <c r="P7" i="120" s="1"/>
  <c r="AK6" i="121" s="1"/>
  <c r="AN6" i="121" l="1"/>
  <c r="AM6" i="121"/>
  <c r="R7" i="120"/>
  <c r="AS6" i="121"/>
  <c r="AT6" i="121" s="1"/>
  <c r="U23" i="117"/>
  <c r="U24" i="117"/>
  <c r="U25" i="117"/>
  <c r="U26" i="117"/>
  <c r="U27" i="117"/>
  <c r="U28" i="117"/>
  <c r="U29" i="117"/>
  <c r="U30" i="117"/>
  <c r="U31" i="117"/>
  <c r="U32" i="117"/>
  <c r="U33" i="117"/>
  <c r="U34" i="117"/>
  <c r="U35" i="117"/>
  <c r="U36" i="117"/>
  <c r="U37" i="117"/>
  <c r="U22" i="117"/>
  <c r="U6" i="117"/>
  <c r="U7" i="117"/>
  <c r="U8" i="117"/>
  <c r="U9" i="117"/>
  <c r="U10" i="117"/>
  <c r="U11" i="117"/>
  <c r="U12" i="117"/>
  <c r="U13" i="117"/>
  <c r="U14" i="117"/>
  <c r="U15" i="117"/>
  <c r="U16" i="117"/>
  <c r="U17" i="117"/>
  <c r="U18" i="117"/>
  <c r="U19" i="117"/>
  <c r="U20" i="117"/>
  <c r="U5" i="117"/>
  <c r="D316" i="117"/>
  <c r="D315" i="117"/>
  <c r="D413" i="117"/>
  <c r="D344" i="117"/>
  <c r="M17" i="117"/>
  <c r="AU6" i="121" l="1"/>
  <c r="AV6" i="121"/>
  <c r="D22" i="97"/>
  <c r="D23" i="97"/>
  <c r="D24" i="97"/>
  <c r="D17" i="97"/>
  <c r="D18" i="97"/>
  <c r="D19" i="97"/>
  <c r="D12" i="97"/>
  <c r="D13" i="97"/>
  <c r="D14" i="97"/>
  <c r="D7" i="97"/>
  <c r="D8" i="97"/>
  <c r="D9" i="97"/>
  <c r="L60" i="117" l="1"/>
  <c r="L61" i="117"/>
  <c r="L62" i="117"/>
  <c r="L63" i="117"/>
  <c r="M60" i="117"/>
  <c r="M61" i="117"/>
  <c r="M62" i="117"/>
  <c r="M63" i="117"/>
  <c r="L64" i="117"/>
  <c r="L65" i="117"/>
  <c r="L66" i="117"/>
  <c r="L67" i="117"/>
  <c r="M64" i="117"/>
  <c r="M65" i="117"/>
  <c r="M66" i="117"/>
  <c r="M67" i="117"/>
  <c r="L69" i="117"/>
  <c r="L70" i="117"/>
  <c r="L71" i="117"/>
  <c r="M69" i="117"/>
  <c r="M70" i="117"/>
  <c r="M71" i="117"/>
  <c r="M31" i="119"/>
  <c r="M33" i="119"/>
  <c r="P69" i="117" l="1"/>
  <c r="N69" i="117"/>
  <c r="P65" i="117"/>
  <c r="N65" i="117"/>
  <c r="P61" i="117"/>
  <c r="N61" i="117"/>
  <c r="M57" i="117"/>
  <c r="L12" i="119"/>
  <c r="F5" i="111" s="1"/>
  <c r="O17" i="119"/>
  <c r="L56" i="117"/>
  <c r="L16" i="119"/>
  <c r="F9" i="111" s="1"/>
  <c r="R17" i="119"/>
  <c r="M68" i="117"/>
  <c r="P64" i="117"/>
  <c r="N64" i="117"/>
  <c r="M30" i="119"/>
  <c r="L21" i="119"/>
  <c r="N71" i="117"/>
  <c r="P71" i="117"/>
  <c r="N67" i="117"/>
  <c r="P67" i="117"/>
  <c r="N63" i="117"/>
  <c r="P63" i="117"/>
  <c r="L24" i="119"/>
  <c r="F22" i="111" s="1"/>
  <c r="M59" i="117"/>
  <c r="L14" i="119"/>
  <c r="F7" i="111" s="1"/>
  <c r="L59" i="117"/>
  <c r="L19" i="119"/>
  <c r="F12" i="111" s="1"/>
  <c r="L22" i="119"/>
  <c r="F20" i="111" s="1"/>
  <c r="L57" i="117"/>
  <c r="L17" i="119"/>
  <c r="F10" i="111" s="1"/>
  <c r="Q17" i="119"/>
  <c r="L68" i="117"/>
  <c r="P60" i="117"/>
  <c r="N60" i="117"/>
  <c r="P17" i="119"/>
  <c r="M56" i="117"/>
  <c r="L11" i="119"/>
  <c r="N70" i="117"/>
  <c r="P70" i="117"/>
  <c r="P66" i="117"/>
  <c r="N66" i="117"/>
  <c r="N62" i="117"/>
  <c r="P62" i="117"/>
  <c r="M32" i="119"/>
  <c r="L23" i="119"/>
  <c r="F21" i="111" s="1"/>
  <c r="M58" i="117"/>
  <c r="L13" i="119"/>
  <c r="F6" i="111" s="1"/>
  <c r="F30" i="111" s="1"/>
  <c r="L58" i="117"/>
  <c r="L18" i="119"/>
  <c r="F93" i="95"/>
  <c r="AI32" i="96" s="1"/>
  <c r="F94" i="95"/>
  <c r="AI33" i="96" s="1"/>
  <c r="F95" i="95"/>
  <c r="AI34" i="96" s="1"/>
  <c r="F108" i="95"/>
  <c r="AI47" i="96" s="1"/>
  <c r="F109" i="95"/>
  <c r="AI48" i="96" s="1"/>
  <c r="F110" i="95"/>
  <c r="AI49" i="96" s="1"/>
  <c r="L31" i="119"/>
  <c r="N31" i="119" s="1"/>
  <c r="F123" i="95"/>
  <c r="AI62" i="96" s="1"/>
  <c r="F125" i="95"/>
  <c r="AI64" i="96" s="1"/>
  <c r="M23" i="117"/>
  <c r="M24" i="117"/>
  <c r="M25" i="117"/>
  <c r="L26" i="117"/>
  <c r="L27" i="117"/>
  <c r="L28" i="117"/>
  <c r="L29" i="117"/>
  <c r="M26" i="117"/>
  <c r="M27" i="117"/>
  <c r="M28" i="117"/>
  <c r="M29" i="117"/>
  <c r="L30" i="117"/>
  <c r="L31" i="117"/>
  <c r="L32" i="117"/>
  <c r="L33" i="117"/>
  <c r="M30" i="117"/>
  <c r="M31" i="117"/>
  <c r="M32" i="117"/>
  <c r="M33" i="117"/>
  <c r="L35" i="117"/>
  <c r="P35" i="117" s="1"/>
  <c r="L36" i="117"/>
  <c r="P36" i="117" s="1"/>
  <c r="L37" i="117"/>
  <c r="P37" i="117" s="1"/>
  <c r="J31" i="119"/>
  <c r="J33" i="119"/>
  <c r="E31" i="95"/>
  <c r="E32" i="95"/>
  <c r="F32" i="95" s="1"/>
  <c r="E32" i="96" s="1"/>
  <c r="E33" i="95"/>
  <c r="F33" i="95" s="1"/>
  <c r="E33" i="96" s="1"/>
  <c r="E34" i="95"/>
  <c r="F34" i="95" s="1"/>
  <c r="E34" i="96" s="1"/>
  <c r="E46" i="95"/>
  <c r="E47" i="95"/>
  <c r="F47" i="95" s="1"/>
  <c r="E47" i="96" s="1"/>
  <c r="E48" i="95"/>
  <c r="F48" i="95" s="1"/>
  <c r="E48" i="96" s="1"/>
  <c r="E49" i="95"/>
  <c r="F49" i="95" s="1"/>
  <c r="E49" i="96" s="1"/>
  <c r="E56" i="95"/>
  <c r="I31" i="119"/>
  <c r="E62" i="95"/>
  <c r="F62" i="95" s="1"/>
  <c r="E62" i="96" s="1"/>
  <c r="E64" i="95"/>
  <c r="F64" i="95" s="1"/>
  <c r="E64" i="96" s="1"/>
  <c r="F17" i="111" l="1"/>
  <c r="K31" i="119"/>
  <c r="E42" i="95"/>
  <c r="F42" i="95" s="1"/>
  <c r="E42" i="96" s="1"/>
  <c r="M14" i="117"/>
  <c r="E37" i="95"/>
  <c r="F37" i="95" s="1"/>
  <c r="E37" i="96" s="1"/>
  <c r="L14" i="117"/>
  <c r="E22" i="95"/>
  <c r="F22" i="95" s="1"/>
  <c r="E22" i="96" s="1"/>
  <c r="L10" i="117"/>
  <c r="E12" i="95"/>
  <c r="F12" i="95" s="1"/>
  <c r="E12" i="96" s="1"/>
  <c r="M6" i="117"/>
  <c r="I12" i="119"/>
  <c r="N31" i="117"/>
  <c r="P31" i="117"/>
  <c r="P27" i="117"/>
  <c r="N27" i="117"/>
  <c r="L23" i="117"/>
  <c r="J17" i="119"/>
  <c r="D10" i="111" s="1"/>
  <c r="F103" i="95"/>
  <c r="AI42" i="96" s="1"/>
  <c r="M48" i="117"/>
  <c r="F98" i="95"/>
  <c r="AI37" i="96" s="1"/>
  <c r="L48" i="117"/>
  <c r="F88" i="95"/>
  <c r="AI27" i="96" s="1"/>
  <c r="M44" i="117"/>
  <c r="F78" i="95"/>
  <c r="AI17" i="96" s="1"/>
  <c r="K22" i="119"/>
  <c r="E6" i="95"/>
  <c r="F6" i="95" s="1"/>
  <c r="E6" i="96" s="1"/>
  <c r="O13" i="119"/>
  <c r="L5" i="117"/>
  <c r="I16" i="119"/>
  <c r="E51" i="95"/>
  <c r="F51" i="95" s="1"/>
  <c r="E51" i="96" s="1"/>
  <c r="Q13" i="119"/>
  <c r="L17" i="117"/>
  <c r="E41" i="95"/>
  <c r="F41" i="95" s="1"/>
  <c r="E41" i="96" s="1"/>
  <c r="M13" i="117"/>
  <c r="E36" i="95"/>
  <c r="F36" i="95" s="1"/>
  <c r="E36" i="96" s="1"/>
  <c r="L13" i="117"/>
  <c r="E26" i="95"/>
  <c r="F26" i="95" s="1"/>
  <c r="E26" i="96" s="1"/>
  <c r="M9" i="117"/>
  <c r="E16" i="95"/>
  <c r="F16" i="95" s="1"/>
  <c r="E16" i="96" s="1"/>
  <c r="I30" i="119"/>
  <c r="I21" i="119"/>
  <c r="C19" i="111" s="1"/>
  <c r="O12" i="119"/>
  <c r="L22" i="117"/>
  <c r="J16" i="119"/>
  <c r="Q12" i="119"/>
  <c r="L34" i="117"/>
  <c r="P34" i="117" s="1"/>
  <c r="P26" i="117"/>
  <c r="N26" i="117"/>
  <c r="J30" i="119"/>
  <c r="J21" i="119"/>
  <c r="F67" i="95"/>
  <c r="O18" i="119"/>
  <c r="O19" i="119" s="1"/>
  <c r="L39" i="117"/>
  <c r="K16" i="119"/>
  <c r="F117" i="95"/>
  <c r="R18" i="119"/>
  <c r="R19" i="119" s="1"/>
  <c r="M51" i="117"/>
  <c r="F112" i="95"/>
  <c r="Q18" i="119"/>
  <c r="Q19" i="119" s="1"/>
  <c r="L51" i="117"/>
  <c r="F102" i="95"/>
  <c r="M47" i="117"/>
  <c r="F97" i="95"/>
  <c r="L47" i="117"/>
  <c r="F87" i="95"/>
  <c r="M43" i="117"/>
  <c r="F82" i="95"/>
  <c r="L43" i="117"/>
  <c r="F77" i="95"/>
  <c r="L30" i="119"/>
  <c r="N30" i="119" s="1"/>
  <c r="K21" i="119"/>
  <c r="E19" i="111" s="1"/>
  <c r="F72" i="95"/>
  <c r="P18" i="119"/>
  <c r="P19" i="119" s="1"/>
  <c r="M39" i="117"/>
  <c r="K11" i="119"/>
  <c r="E59" i="95"/>
  <c r="F59" i="95" s="1"/>
  <c r="E59" i="96" s="1"/>
  <c r="M20" i="117"/>
  <c r="E54" i="95"/>
  <c r="F54" i="95" s="1"/>
  <c r="E54" i="96" s="1"/>
  <c r="L20" i="117"/>
  <c r="E44" i="95"/>
  <c r="F44" i="95" s="1"/>
  <c r="E44" i="96" s="1"/>
  <c r="M16" i="117"/>
  <c r="E39" i="95"/>
  <c r="F39" i="95" s="1"/>
  <c r="E39" i="96" s="1"/>
  <c r="L16" i="117"/>
  <c r="E29" i="95"/>
  <c r="F29" i="95" s="1"/>
  <c r="E29" i="96" s="1"/>
  <c r="M12" i="117"/>
  <c r="E24" i="95"/>
  <c r="F24" i="95" s="1"/>
  <c r="E24" i="96" s="1"/>
  <c r="L12" i="117"/>
  <c r="E19" i="95"/>
  <c r="F19" i="95" s="1"/>
  <c r="E19" i="96" s="1"/>
  <c r="I24" i="119"/>
  <c r="C22" i="111" s="1"/>
  <c r="E14" i="95"/>
  <c r="F14" i="95" s="1"/>
  <c r="E14" i="96" s="1"/>
  <c r="M8" i="117"/>
  <c r="I14" i="119"/>
  <c r="C7" i="111" s="1"/>
  <c r="E9" i="95"/>
  <c r="F9" i="95" s="1"/>
  <c r="E9" i="96" s="1"/>
  <c r="L8" i="117"/>
  <c r="I19" i="119"/>
  <c r="C12" i="111" s="1"/>
  <c r="P33" i="117"/>
  <c r="N33" i="117"/>
  <c r="P29" i="117"/>
  <c r="N29" i="117"/>
  <c r="J24" i="119"/>
  <c r="D22" i="111" s="1"/>
  <c r="L25" i="117"/>
  <c r="J19" i="119"/>
  <c r="D12" i="111" s="1"/>
  <c r="F120" i="95"/>
  <c r="AI59" i="96" s="1"/>
  <c r="M54" i="117"/>
  <c r="F115" i="95"/>
  <c r="AI54" i="96" s="1"/>
  <c r="L54" i="117"/>
  <c r="F105" i="95"/>
  <c r="AI44" i="96" s="1"/>
  <c r="M50" i="117"/>
  <c r="F100" i="95"/>
  <c r="AI39" i="96" s="1"/>
  <c r="L50" i="117"/>
  <c r="F90" i="95"/>
  <c r="AI29" i="96" s="1"/>
  <c r="M46" i="117"/>
  <c r="F85" i="95"/>
  <c r="AI24" i="96" s="1"/>
  <c r="L46" i="117"/>
  <c r="F80" i="95"/>
  <c r="AI19" i="96" s="1"/>
  <c r="K24" i="119"/>
  <c r="E22" i="111" s="1"/>
  <c r="F75" i="95"/>
  <c r="AI14" i="96" s="1"/>
  <c r="M42" i="117"/>
  <c r="K14" i="119"/>
  <c r="E7" i="111" s="1"/>
  <c r="F70" i="95"/>
  <c r="AI9" i="96" s="1"/>
  <c r="L42" i="117"/>
  <c r="K19" i="119"/>
  <c r="E12" i="111" s="1"/>
  <c r="L20" i="119"/>
  <c r="F11" i="111"/>
  <c r="L15" i="119"/>
  <c r="F4" i="111"/>
  <c r="F14" i="111" s="1"/>
  <c r="P57" i="117"/>
  <c r="N57" i="117"/>
  <c r="P56" i="117"/>
  <c r="N56" i="117"/>
  <c r="E57" i="95"/>
  <c r="F57" i="95" s="1"/>
  <c r="E57" i="96" s="1"/>
  <c r="R13" i="119"/>
  <c r="M18" i="117"/>
  <c r="E52" i="95"/>
  <c r="F52" i="95" s="1"/>
  <c r="E52" i="96" s="1"/>
  <c r="L18" i="117"/>
  <c r="E27" i="95"/>
  <c r="F27" i="95" s="1"/>
  <c r="E27" i="96" s="1"/>
  <c r="M10" i="117"/>
  <c r="E17" i="95"/>
  <c r="F17" i="95" s="1"/>
  <c r="E17" i="96" s="1"/>
  <c r="I22" i="119"/>
  <c r="E7" i="95"/>
  <c r="F7" i="95" s="1"/>
  <c r="E7" i="96" s="1"/>
  <c r="L6" i="117"/>
  <c r="I17" i="119"/>
  <c r="C10" i="111" s="1"/>
  <c r="J22" i="119"/>
  <c r="D20" i="111" s="1"/>
  <c r="F118" i="95"/>
  <c r="AI57" i="96" s="1"/>
  <c r="M52" i="117"/>
  <c r="F113" i="95"/>
  <c r="AI52" i="96" s="1"/>
  <c r="D52" i="96" s="1"/>
  <c r="F52" i="96" s="1"/>
  <c r="G52" i="96" s="1"/>
  <c r="H52" i="96" s="1"/>
  <c r="I52" i="96" s="1"/>
  <c r="J52" i="96" s="1"/>
  <c r="K52" i="96" s="1"/>
  <c r="L52" i="96" s="1"/>
  <c r="M52" i="96" s="1"/>
  <c r="N52" i="96" s="1"/>
  <c r="O52" i="96" s="1"/>
  <c r="P52" i="96" s="1"/>
  <c r="Q52" i="96" s="1"/>
  <c r="R52" i="96" s="1"/>
  <c r="S52" i="96" s="1"/>
  <c r="T52" i="96" s="1"/>
  <c r="U52" i="96" s="1"/>
  <c r="V52" i="96" s="1"/>
  <c r="W52" i="96" s="1"/>
  <c r="X52" i="96" s="1"/>
  <c r="Y52" i="96" s="1"/>
  <c r="Z52" i="96" s="1"/>
  <c r="AA52" i="96" s="1"/>
  <c r="AB52" i="96" s="1"/>
  <c r="AC52" i="96" s="1"/>
  <c r="AD52" i="96" s="1"/>
  <c r="AE52" i="96" s="1"/>
  <c r="AF52" i="96" s="1"/>
  <c r="AG52" i="96" s="1"/>
  <c r="AH52" i="96" s="1"/>
  <c r="L52" i="117"/>
  <c r="F83" i="95"/>
  <c r="AI22" i="96" s="1"/>
  <c r="L44" i="117"/>
  <c r="F73" i="95"/>
  <c r="AI12" i="96" s="1"/>
  <c r="M40" i="117"/>
  <c r="K12" i="119"/>
  <c r="E5" i="111" s="1"/>
  <c r="F68" i="95"/>
  <c r="AI7" i="96" s="1"/>
  <c r="L40" i="117"/>
  <c r="K17" i="119"/>
  <c r="E10" i="111" s="1"/>
  <c r="E21" i="95"/>
  <c r="F21" i="95" s="1"/>
  <c r="E21" i="96" s="1"/>
  <c r="L9" i="117"/>
  <c r="E11" i="95"/>
  <c r="F11" i="95" s="1"/>
  <c r="E11" i="96" s="1"/>
  <c r="P13" i="119"/>
  <c r="M5" i="117"/>
  <c r="I11" i="119"/>
  <c r="C4" i="111" s="1"/>
  <c r="R12" i="119"/>
  <c r="P30" i="117"/>
  <c r="N30" i="117"/>
  <c r="P12" i="119"/>
  <c r="M22" i="117"/>
  <c r="F15" i="111"/>
  <c r="P59" i="117"/>
  <c r="N59" i="117"/>
  <c r="E63" i="95"/>
  <c r="F63" i="95" s="1"/>
  <c r="E63" i="96" s="1"/>
  <c r="I33" i="119"/>
  <c r="K33" i="119" s="1"/>
  <c r="E58" i="95"/>
  <c r="F58" i="95" s="1"/>
  <c r="E58" i="96" s="1"/>
  <c r="M19" i="117"/>
  <c r="E53" i="95"/>
  <c r="F53" i="95" s="1"/>
  <c r="E53" i="96" s="1"/>
  <c r="L19" i="117"/>
  <c r="E43" i="95"/>
  <c r="F43" i="95" s="1"/>
  <c r="E43" i="96" s="1"/>
  <c r="M15" i="117"/>
  <c r="E38" i="95"/>
  <c r="F38" i="95" s="1"/>
  <c r="E38" i="96" s="1"/>
  <c r="L15" i="117"/>
  <c r="E28" i="95"/>
  <c r="F28" i="95" s="1"/>
  <c r="E28" i="96" s="1"/>
  <c r="M11" i="117"/>
  <c r="E23" i="95"/>
  <c r="F23" i="95" s="1"/>
  <c r="E23" i="96" s="1"/>
  <c r="L11" i="117"/>
  <c r="E18" i="95"/>
  <c r="F18" i="95" s="1"/>
  <c r="E18" i="96" s="1"/>
  <c r="I32" i="119"/>
  <c r="I23" i="119"/>
  <c r="C21" i="111" s="1"/>
  <c r="E13" i="95"/>
  <c r="F13" i="95" s="1"/>
  <c r="E13" i="96" s="1"/>
  <c r="M7" i="117"/>
  <c r="I13" i="119"/>
  <c r="C6" i="111" s="1"/>
  <c r="C30" i="111" s="1"/>
  <c r="C31" i="111" s="1"/>
  <c r="E8" i="95"/>
  <c r="F8" i="95" s="1"/>
  <c r="E8" i="96" s="1"/>
  <c r="L7" i="117"/>
  <c r="I18" i="119"/>
  <c r="C11" i="111" s="1"/>
  <c r="N32" i="117"/>
  <c r="P32" i="117"/>
  <c r="N28" i="117"/>
  <c r="P28" i="117"/>
  <c r="J32" i="119"/>
  <c r="K32" i="119" s="1"/>
  <c r="J23" i="119"/>
  <c r="D21" i="111" s="1"/>
  <c r="L24" i="117"/>
  <c r="J18" i="119"/>
  <c r="D11" i="111" s="1"/>
  <c r="D32" i="111" s="1"/>
  <c r="F124" i="95"/>
  <c r="AI63" i="96" s="1"/>
  <c r="L33" i="119"/>
  <c r="N33" i="119" s="1"/>
  <c r="F119" i="95"/>
  <c r="AI58" i="96" s="1"/>
  <c r="M53" i="117"/>
  <c r="F114" i="95"/>
  <c r="AI53" i="96" s="1"/>
  <c r="L53" i="117"/>
  <c r="F104" i="95"/>
  <c r="AI43" i="96" s="1"/>
  <c r="M49" i="117"/>
  <c r="F99" i="95"/>
  <c r="AI38" i="96" s="1"/>
  <c r="L49" i="117"/>
  <c r="F89" i="95"/>
  <c r="AI28" i="96" s="1"/>
  <c r="M45" i="117"/>
  <c r="F84" i="95"/>
  <c r="AI23" i="96" s="1"/>
  <c r="L45" i="117"/>
  <c r="F79" i="95"/>
  <c r="AI18" i="96" s="1"/>
  <c r="L32" i="119"/>
  <c r="N32" i="119" s="1"/>
  <c r="K23" i="119"/>
  <c r="E21" i="111" s="1"/>
  <c r="F74" i="95"/>
  <c r="AI13" i="96" s="1"/>
  <c r="M41" i="117"/>
  <c r="K13" i="119"/>
  <c r="E6" i="111" s="1"/>
  <c r="E30" i="111" s="1"/>
  <c r="F69" i="95"/>
  <c r="AI8" i="96" s="1"/>
  <c r="L41" i="117"/>
  <c r="K18" i="119"/>
  <c r="E11" i="111" s="1"/>
  <c r="P58" i="117"/>
  <c r="N58" i="117"/>
  <c r="N68" i="117"/>
  <c r="P68" i="117"/>
  <c r="L25" i="119"/>
  <c r="M29" i="119" s="1"/>
  <c r="F19" i="111"/>
  <c r="D64" i="96"/>
  <c r="F64" i="96" s="1"/>
  <c r="G64" i="96" s="1"/>
  <c r="H64" i="96" s="1"/>
  <c r="I64" i="96" s="1"/>
  <c r="J64" i="96" s="1"/>
  <c r="K64" i="96" s="1"/>
  <c r="L64" i="96" s="1"/>
  <c r="M64" i="96" s="1"/>
  <c r="N64" i="96" s="1"/>
  <c r="O64" i="96" s="1"/>
  <c r="P64" i="96" s="1"/>
  <c r="Q64" i="96" s="1"/>
  <c r="R64" i="96" s="1"/>
  <c r="S64" i="96" s="1"/>
  <c r="T64" i="96" s="1"/>
  <c r="U64" i="96" s="1"/>
  <c r="V64" i="96" s="1"/>
  <c r="W64" i="96" s="1"/>
  <c r="X64" i="96" s="1"/>
  <c r="Y64" i="96" s="1"/>
  <c r="Z64" i="96" s="1"/>
  <c r="AA64" i="96" s="1"/>
  <c r="AB64" i="96" s="1"/>
  <c r="AC64" i="96" s="1"/>
  <c r="AD64" i="96" s="1"/>
  <c r="AE64" i="96" s="1"/>
  <c r="AF64" i="96" s="1"/>
  <c r="AG64" i="96" s="1"/>
  <c r="AH64" i="96" s="1"/>
  <c r="D49" i="96"/>
  <c r="F49" i="96" s="1"/>
  <c r="G49" i="96" s="1"/>
  <c r="H49" i="96" s="1"/>
  <c r="I49" i="96" s="1"/>
  <c r="J49" i="96" s="1"/>
  <c r="K49" i="96" s="1"/>
  <c r="L49" i="96" s="1"/>
  <c r="M49" i="96" s="1"/>
  <c r="N49" i="96" s="1"/>
  <c r="O49" i="96" s="1"/>
  <c r="P49" i="96" s="1"/>
  <c r="Q49" i="96" s="1"/>
  <c r="R49" i="96" s="1"/>
  <c r="S49" i="96" s="1"/>
  <c r="T49" i="96" s="1"/>
  <c r="U49" i="96" s="1"/>
  <c r="V49" i="96" s="1"/>
  <c r="W49" i="96" s="1"/>
  <c r="X49" i="96" s="1"/>
  <c r="Y49" i="96" s="1"/>
  <c r="Z49" i="96" s="1"/>
  <c r="AA49" i="96" s="1"/>
  <c r="AB49" i="96" s="1"/>
  <c r="AC49" i="96" s="1"/>
  <c r="AD49" i="96" s="1"/>
  <c r="AE49" i="96" s="1"/>
  <c r="AF49" i="96" s="1"/>
  <c r="AG49" i="96" s="1"/>
  <c r="AH49" i="96" s="1"/>
  <c r="D34" i="96"/>
  <c r="F34" i="96" s="1"/>
  <c r="G34" i="96" s="1"/>
  <c r="H34" i="96" s="1"/>
  <c r="I34" i="96" s="1"/>
  <c r="J34" i="96" s="1"/>
  <c r="K34" i="96" s="1"/>
  <c r="L34" i="96" s="1"/>
  <c r="M34" i="96" s="1"/>
  <c r="N34" i="96" s="1"/>
  <c r="O34" i="96" s="1"/>
  <c r="P34" i="96" s="1"/>
  <c r="Q34" i="96" s="1"/>
  <c r="R34" i="96" s="1"/>
  <c r="S34" i="96" s="1"/>
  <c r="T34" i="96" s="1"/>
  <c r="U34" i="96" s="1"/>
  <c r="V34" i="96" s="1"/>
  <c r="W34" i="96" s="1"/>
  <c r="X34" i="96" s="1"/>
  <c r="Y34" i="96" s="1"/>
  <c r="Z34" i="96" s="1"/>
  <c r="AA34" i="96" s="1"/>
  <c r="AB34" i="96" s="1"/>
  <c r="AC34" i="96" s="1"/>
  <c r="AD34" i="96" s="1"/>
  <c r="AE34" i="96" s="1"/>
  <c r="AF34" i="96" s="1"/>
  <c r="AG34" i="96" s="1"/>
  <c r="AH34" i="96" s="1"/>
  <c r="D48" i="96"/>
  <c r="F48" i="96" s="1"/>
  <c r="G48" i="96" s="1"/>
  <c r="H48" i="96" s="1"/>
  <c r="I48" i="96" s="1"/>
  <c r="J48" i="96" s="1"/>
  <c r="K48" i="96" s="1"/>
  <c r="L48" i="96" s="1"/>
  <c r="M48" i="96" s="1"/>
  <c r="N48" i="96" s="1"/>
  <c r="O48" i="96" s="1"/>
  <c r="P48" i="96" s="1"/>
  <c r="Q48" i="96" s="1"/>
  <c r="R48" i="96" s="1"/>
  <c r="S48" i="96" s="1"/>
  <c r="T48" i="96" s="1"/>
  <c r="U48" i="96" s="1"/>
  <c r="V48" i="96" s="1"/>
  <c r="W48" i="96" s="1"/>
  <c r="X48" i="96" s="1"/>
  <c r="Y48" i="96" s="1"/>
  <c r="Z48" i="96" s="1"/>
  <c r="AA48" i="96" s="1"/>
  <c r="AB48" i="96" s="1"/>
  <c r="AC48" i="96" s="1"/>
  <c r="AD48" i="96" s="1"/>
  <c r="AE48" i="96" s="1"/>
  <c r="AF48" i="96" s="1"/>
  <c r="AG48" i="96" s="1"/>
  <c r="AH48" i="96" s="1"/>
  <c r="D33" i="96"/>
  <c r="F33" i="96" s="1"/>
  <c r="G33" i="96" s="1"/>
  <c r="H33" i="96" s="1"/>
  <c r="I33" i="96" s="1"/>
  <c r="J33" i="96" s="1"/>
  <c r="K33" i="96" s="1"/>
  <c r="L33" i="96" s="1"/>
  <c r="M33" i="96" s="1"/>
  <c r="N33" i="96" s="1"/>
  <c r="O33" i="96" s="1"/>
  <c r="P33" i="96" s="1"/>
  <c r="Q33" i="96" s="1"/>
  <c r="R33" i="96" s="1"/>
  <c r="S33" i="96" s="1"/>
  <c r="T33" i="96" s="1"/>
  <c r="U33" i="96" s="1"/>
  <c r="V33" i="96" s="1"/>
  <c r="W33" i="96" s="1"/>
  <c r="X33" i="96" s="1"/>
  <c r="Y33" i="96" s="1"/>
  <c r="Z33" i="96" s="1"/>
  <c r="AA33" i="96" s="1"/>
  <c r="AB33" i="96" s="1"/>
  <c r="AC33" i="96" s="1"/>
  <c r="AD33" i="96" s="1"/>
  <c r="AE33" i="96" s="1"/>
  <c r="AF33" i="96" s="1"/>
  <c r="AG33" i="96" s="1"/>
  <c r="AH33" i="96" s="1"/>
  <c r="D62" i="96"/>
  <c r="F62" i="96" s="1"/>
  <c r="G62" i="96" s="1"/>
  <c r="H62" i="96" s="1"/>
  <c r="I62" i="96" s="1"/>
  <c r="J62" i="96" s="1"/>
  <c r="K62" i="96" s="1"/>
  <c r="L62" i="96" s="1"/>
  <c r="M62" i="96" s="1"/>
  <c r="N62" i="96" s="1"/>
  <c r="O62" i="96" s="1"/>
  <c r="P62" i="96" s="1"/>
  <c r="Q62" i="96" s="1"/>
  <c r="R62" i="96" s="1"/>
  <c r="S62" i="96" s="1"/>
  <c r="T62" i="96" s="1"/>
  <c r="U62" i="96" s="1"/>
  <c r="V62" i="96" s="1"/>
  <c r="W62" i="96" s="1"/>
  <c r="X62" i="96" s="1"/>
  <c r="Y62" i="96" s="1"/>
  <c r="Z62" i="96" s="1"/>
  <c r="AA62" i="96" s="1"/>
  <c r="AB62" i="96" s="1"/>
  <c r="AC62" i="96" s="1"/>
  <c r="AD62" i="96" s="1"/>
  <c r="AE62" i="96" s="1"/>
  <c r="AF62" i="96" s="1"/>
  <c r="AG62" i="96" s="1"/>
  <c r="AH62" i="96" s="1"/>
  <c r="D47" i="96"/>
  <c r="F47" i="96" s="1"/>
  <c r="G47" i="96" s="1"/>
  <c r="H47" i="96" s="1"/>
  <c r="I47" i="96" s="1"/>
  <c r="J47" i="96" s="1"/>
  <c r="K47" i="96" s="1"/>
  <c r="L47" i="96" s="1"/>
  <c r="M47" i="96" s="1"/>
  <c r="N47" i="96" s="1"/>
  <c r="O47" i="96" s="1"/>
  <c r="P47" i="96" s="1"/>
  <c r="Q47" i="96" s="1"/>
  <c r="R47" i="96" s="1"/>
  <c r="S47" i="96" s="1"/>
  <c r="T47" i="96" s="1"/>
  <c r="U47" i="96" s="1"/>
  <c r="V47" i="96" s="1"/>
  <c r="W47" i="96" s="1"/>
  <c r="X47" i="96" s="1"/>
  <c r="Y47" i="96" s="1"/>
  <c r="Z47" i="96" s="1"/>
  <c r="AA47" i="96" s="1"/>
  <c r="AB47" i="96" s="1"/>
  <c r="AC47" i="96" s="1"/>
  <c r="AD47" i="96" s="1"/>
  <c r="AE47" i="96" s="1"/>
  <c r="AF47" i="96" s="1"/>
  <c r="AG47" i="96" s="1"/>
  <c r="AH47" i="96" s="1"/>
  <c r="D32" i="96"/>
  <c r="F32" i="96" s="1"/>
  <c r="G32" i="96" s="1"/>
  <c r="H32" i="96" s="1"/>
  <c r="I32" i="96" s="1"/>
  <c r="J32" i="96" s="1"/>
  <c r="K32" i="96" s="1"/>
  <c r="L32" i="96" s="1"/>
  <c r="M32" i="96" s="1"/>
  <c r="N32" i="96" s="1"/>
  <c r="O32" i="96" s="1"/>
  <c r="P32" i="96" s="1"/>
  <c r="Q32" i="96" s="1"/>
  <c r="R32" i="96" s="1"/>
  <c r="S32" i="96" s="1"/>
  <c r="T32" i="96" s="1"/>
  <c r="U32" i="96" s="1"/>
  <c r="V32" i="96" s="1"/>
  <c r="W32" i="96" s="1"/>
  <c r="X32" i="96" s="1"/>
  <c r="Y32" i="96" s="1"/>
  <c r="Z32" i="96" s="1"/>
  <c r="AA32" i="96" s="1"/>
  <c r="AB32" i="96" s="1"/>
  <c r="AC32" i="96" s="1"/>
  <c r="AD32" i="96" s="1"/>
  <c r="AE32" i="96" s="1"/>
  <c r="AF32" i="96" s="1"/>
  <c r="AG32" i="96" s="1"/>
  <c r="AH32" i="96" s="1"/>
  <c r="J14" i="119"/>
  <c r="D7" i="111" s="1"/>
  <c r="M37" i="117"/>
  <c r="N37" i="117" s="1"/>
  <c r="J12" i="119"/>
  <c r="D5" i="111" s="1"/>
  <c r="M35" i="117"/>
  <c r="N35" i="117" s="1"/>
  <c r="J13" i="119"/>
  <c r="D6" i="111" s="1"/>
  <c r="D30" i="111" s="1"/>
  <c r="M36" i="117"/>
  <c r="N36" i="117" s="1"/>
  <c r="J11" i="119"/>
  <c r="D4" i="111" s="1"/>
  <c r="M34" i="117"/>
  <c r="E61" i="95"/>
  <c r="F61" i="95" s="1"/>
  <c r="E61" i="96" s="1"/>
  <c r="F122" i="95"/>
  <c r="F107" i="95"/>
  <c r="E111" i="95"/>
  <c r="F92" i="95"/>
  <c r="E96" i="95"/>
  <c r="F56" i="95"/>
  <c r="E56" i="96" s="1"/>
  <c r="F31" i="95"/>
  <c r="E31" i="96" s="1"/>
  <c r="E35" i="95"/>
  <c r="F46" i="95"/>
  <c r="E46" i="96" s="1"/>
  <c r="E50" i="95"/>
  <c r="D804" i="117"/>
  <c r="D803" i="117"/>
  <c r="D802" i="117"/>
  <c r="D801" i="117"/>
  <c r="D800" i="117"/>
  <c r="D799" i="117"/>
  <c r="D798" i="117"/>
  <c r="D797" i="117"/>
  <c r="D796" i="117"/>
  <c r="D795" i="117"/>
  <c r="D794" i="117"/>
  <c r="D793" i="117"/>
  <c r="D792" i="117"/>
  <c r="D791" i="117"/>
  <c r="D790" i="117"/>
  <c r="D789" i="117"/>
  <c r="D788" i="117"/>
  <c r="D787" i="117"/>
  <c r="D786" i="117"/>
  <c r="D785" i="117"/>
  <c r="D784" i="117"/>
  <c r="D783" i="117"/>
  <c r="D782" i="117"/>
  <c r="D781" i="117"/>
  <c r="D780" i="117"/>
  <c r="D779" i="117"/>
  <c r="D778" i="117"/>
  <c r="D777" i="117"/>
  <c r="D776" i="117"/>
  <c r="D775" i="117"/>
  <c r="D774" i="117"/>
  <c r="D773" i="117"/>
  <c r="D772" i="117"/>
  <c r="D771" i="117"/>
  <c r="D770" i="117"/>
  <c r="D769" i="117"/>
  <c r="D768" i="117"/>
  <c r="D767" i="117"/>
  <c r="D766" i="117"/>
  <c r="D765" i="117"/>
  <c r="D764" i="117"/>
  <c r="D763" i="117"/>
  <c r="D762" i="117"/>
  <c r="D761" i="117"/>
  <c r="D760" i="117"/>
  <c r="D759" i="117"/>
  <c r="D758" i="117"/>
  <c r="D757" i="117"/>
  <c r="D756" i="117"/>
  <c r="D755" i="117"/>
  <c r="D754" i="117"/>
  <c r="D753" i="117"/>
  <c r="D752" i="117"/>
  <c r="D751" i="117"/>
  <c r="D750" i="117"/>
  <c r="D749" i="117"/>
  <c r="D748" i="117"/>
  <c r="D747" i="117"/>
  <c r="D746" i="117"/>
  <c r="D745" i="117"/>
  <c r="D744" i="117"/>
  <c r="D743" i="117"/>
  <c r="D742" i="117"/>
  <c r="D741" i="117"/>
  <c r="D740" i="117"/>
  <c r="D739" i="117"/>
  <c r="D738" i="117"/>
  <c r="D737" i="117"/>
  <c r="D736" i="117"/>
  <c r="D735" i="117"/>
  <c r="D734" i="117"/>
  <c r="D733" i="117"/>
  <c r="D732" i="117"/>
  <c r="D731" i="117"/>
  <c r="D730" i="117"/>
  <c r="D729" i="117"/>
  <c r="D728" i="117"/>
  <c r="D727" i="117"/>
  <c r="D726" i="117"/>
  <c r="D725" i="117"/>
  <c r="D724" i="117"/>
  <c r="D723" i="117"/>
  <c r="D722" i="117"/>
  <c r="D721" i="117"/>
  <c r="D720" i="117"/>
  <c r="D719" i="117"/>
  <c r="D718" i="117"/>
  <c r="D717" i="117"/>
  <c r="D716" i="117"/>
  <c r="D715" i="117"/>
  <c r="D714" i="117"/>
  <c r="D713" i="117"/>
  <c r="D712" i="117"/>
  <c r="D711" i="117"/>
  <c r="D710" i="117"/>
  <c r="D709" i="117"/>
  <c r="D708" i="117"/>
  <c r="D707" i="117"/>
  <c r="D706" i="117"/>
  <c r="D705" i="117"/>
  <c r="D704" i="117"/>
  <c r="D703" i="117"/>
  <c r="D702" i="117"/>
  <c r="D701" i="117"/>
  <c r="D700" i="117"/>
  <c r="D699" i="117"/>
  <c r="D698" i="117"/>
  <c r="D697" i="117"/>
  <c r="D696" i="117"/>
  <c r="D695" i="117"/>
  <c r="D694" i="117"/>
  <c r="D693" i="117"/>
  <c r="D692" i="117"/>
  <c r="D691" i="117"/>
  <c r="D690" i="117"/>
  <c r="D689" i="117"/>
  <c r="D688" i="117"/>
  <c r="D687" i="117"/>
  <c r="D686" i="117"/>
  <c r="D685" i="117"/>
  <c r="D684" i="117"/>
  <c r="D683" i="117"/>
  <c r="D682" i="117"/>
  <c r="D681" i="117"/>
  <c r="D680" i="117"/>
  <c r="D679" i="117"/>
  <c r="D678" i="117"/>
  <c r="D677" i="117"/>
  <c r="D676" i="117"/>
  <c r="D675" i="117"/>
  <c r="D674" i="117"/>
  <c r="D673" i="117"/>
  <c r="D672" i="117"/>
  <c r="D671" i="117"/>
  <c r="D670" i="117"/>
  <c r="D669" i="117"/>
  <c r="D668" i="117"/>
  <c r="D667" i="117"/>
  <c r="D666" i="117"/>
  <c r="D665" i="117"/>
  <c r="D664" i="117"/>
  <c r="D663" i="117"/>
  <c r="D662" i="117"/>
  <c r="D661" i="117"/>
  <c r="D660" i="117"/>
  <c r="D659" i="117"/>
  <c r="D658" i="117"/>
  <c r="D657" i="117"/>
  <c r="D656" i="117"/>
  <c r="D655" i="117"/>
  <c r="D654" i="117"/>
  <c r="D653" i="117"/>
  <c r="D652" i="117"/>
  <c r="D651" i="117"/>
  <c r="D650" i="117"/>
  <c r="D649" i="117"/>
  <c r="D648" i="117"/>
  <c r="D647" i="117"/>
  <c r="D646" i="117"/>
  <c r="D645" i="117"/>
  <c r="D644" i="117"/>
  <c r="D643" i="117"/>
  <c r="D642" i="117"/>
  <c r="D641" i="117"/>
  <c r="D640" i="117"/>
  <c r="D639" i="117"/>
  <c r="D638" i="117"/>
  <c r="D637" i="117"/>
  <c r="D636" i="117"/>
  <c r="D635" i="117"/>
  <c r="D634" i="117"/>
  <c r="D633" i="117"/>
  <c r="D632" i="117"/>
  <c r="D631" i="117"/>
  <c r="D630" i="117"/>
  <c r="D629" i="117"/>
  <c r="D628" i="117"/>
  <c r="D627" i="117"/>
  <c r="D626" i="117"/>
  <c r="D625" i="117"/>
  <c r="D624" i="117"/>
  <c r="D623" i="117"/>
  <c r="D622" i="117"/>
  <c r="D621" i="117"/>
  <c r="D620" i="117"/>
  <c r="D619" i="117"/>
  <c r="D618" i="117"/>
  <c r="D617" i="117"/>
  <c r="D616" i="117"/>
  <c r="D615" i="117"/>
  <c r="D614" i="117"/>
  <c r="D613" i="117"/>
  <c r="D612" i="117"/>
  <c r="D611" i="117"/>
  <c r="D610" i="117"/>
  <c r="D609" i="117"/>
  <c r="D608" i="117"/>
  <c r="D607" i="117"/>
  <c r="D606" i="117"/>
  <c r="D605" i="117"/>
  <c r="D604" i="117"/>
  <c r="D603" i="117"/>
  <c r="D602" i="117"/>
  <c r="D601" i="117"/>
  <c r="D600" i="117"/>
  <c r="D599" i="117"/>
  <c r="D598" i="117"/>
  <c r="D597" i="117"/>
  <c r="D596" i="117"/>
  <c r="D595" i="117"/>
  <c r="D594" i="117"/>
  <c r="D593" i="117"/>
  <c r="D592" i="117"/>
  <c r="D591" i="117"/>
  <c r="D590" i="117"/>
  <c r="D589" i="117"/>
  <c r="D588" i="117"/>
  <c r="D587" i="117"/>
  <c r="D586" i="117"/>
  <c r="D585" i="117"/>
  <c r="D584" i="117"/>
  <c r="D583" i="117"/>
  <c r="D582" i="117"/>
  <c r="D581" i="117"/>
  <c r="D580" i="117"/>
  <c r="D579" i="117"/>
  <c r="D578" i="117"/>
  <c r="D577" i="117"/>
  <c r="D576" i="117"/>
  <c r="D575" i="117"/>
  <c r="D574" i="117"/>
  <c r="D573" i="117"/>
  <c r="D572" i="117"/>
  <c r="D571" i="117"/>
  <c r="D570" i="117"/>
  <c r="D569" i="117"/>
  <c r="D568" i="117"/>
  <c r="D567" i="117"/>
  <c r="D566" i="117"/>
  <c r="D565" i="117"/>
  <c r="D564" i="117"/>
  <c r="D563" i="117"/>
  <c r="D562" i="117"/>
  <c r="D561" i="117"/>
  <c r="D560" i="117"/>
  <c r="D559" i="117"/>
  <c r="D558" i="117"/>
  <c r="D557" i="117"/>
  <c r="D556" i="117"/>
  <c r="D555" i="117"/>
  <c r="D554" i="117"/>
  <c r="D553" i="117"/>
  <c r="D552" i="117"/>
  <c r="D551" i="117"/>
  <c r="D550" i="117"/>
  <c r="D549" i="117"/>
  <c r="D548" i="117"/>
  <c r="D547" i="117"/>
  <c r="D546" i="117"/>
  <c r="D545" i="117"/>
  <c r="D544" i="117"/>
  <c r="D543" i="117"/>
  <c r="D542" i="117"/>
  <c r="D541" i="117"/>
  <c r="D540" i="117"/>
  <c r="D539" i="117"/>
  <c r="D538" i="117"/>
  <c r="D537" i="117"/>
  <c r="D536" i="117"/>
  <c r="D535" i="117"/>
  <c r="D534" i="117"/>
  <c r="D533" i="117"/>
  <c r="D532" i="117"/>
  <c r="D531" i="117"/>
  <c r="D530" i="117"/>
  <c r="D529" i="117"/>
  <c r="D528" i="117"/>
  <c r="D527" i="117"/>
  <c r="D526" i="117"/>
  <c r="D525" i="117"/>
  <c r="D524" i="117"/>
  <c r="D523" i="117"/>
  <c r="D522" i="117"/>
  <c r="D521" i="117"/>
  <c r="D520" i="117"/>
  <c r="D519" i="117"/>
  <c r="D518" i="117"/>
  <c r="D517" i="117"/>
  <c r="D516" i="117"/>
  <c r="D515" i="117"/>
  <c r="D514" i="117"/>
  <c r="D513" i="117"/>
  <c r="D512" i="117"/>
  <c r="D511" i="117"/>
  <c r="D510" i="117"/>
  <c r="D509" i="117"/>
  <c r="D508" i="117"/>
  <c r="D507" i="117"/>
  <c r="D506" i="117"/>
  <c r="D505" i="117"/>
  <c r="D504" i="117"/>
  <c r="D503" i="117"/>
  <c r="D502" i="117"/>
  <c r="D501" i="117"/>
  <c r="D500" i="117"/>
  <c r="D499" i="117"/>
  <c r="D498" i="117"/>
  <c r="D497" i="117"/>
  <c r="D496" i="117"/>
  <c r="D495" i="117"/>
  <c r="D494" i="117"/>
  <c r="D493" i="117"/>
  <c r="D492" i="117"/>
  <c r="D491" i="117"/>
  <c r="D490" i="117"/>
  <c r="D489" i="117"/>
  <c r="D488" i="117"/>
  <c r="D487" i="117"/>
  <c r="D486" i="117"/>
  <c r="D485" i="117"/>
  <c r="D484" i="117"/>
  <c r="D483" i="117"/>
  <c r="D482" i="117"/>
  <c r="D481" i="117"/>
  <c r="D480" i="117"/>
  <c r="D479" i="117"/>
  <c r="D478" i="117"/>
  <c r="D477" i="117"/>
  <c r="D476" i="117"/>
  <c r="D475" i="117"/>
  <c r="D474" i="117"/>
  <c r="D473" i="117"/>
  <c r="D472" i="117"/>
  <c r="D471" i="117"/>
  <c r="D470" i="117"/>
  <c r="D469" i="117"/>
  <c r="D468" i="117"/>
  <c r="D467" i="117"/>
  <c r="D466" i="117"/>
  <c r="D465" i="117"/>
  <c r="D464" i="117"/>
  <c r="D463" i="117"/>
  <c r="D462" i="117"/>
  <c r="D461" i="117"/>
  <c r="D460" i="117"/>
  <c r="D459" i="117"/>
  <c r="D458" i="117"/>
  <c r="D457" i="117"/>
  <c r="D456" i="117"/>
  <c r="D455" i="117"/>
  <c r="D454" i="117"/>
  <c r="D453" i="117"/>
  <c r="D452" i="117"/>
  <c r="D451" i="117"/>
  <c r="D450" i="117"/>
  <c r="D449" i="117"/>
  <c r="D448" i="117"/>
  <c r="D447" i="117"/>
  <c r="D446" i="117"/>
  <c r="D445" i="117"/>
  <c r="D444" i="117"/>
  <c r="D443" i="117"/>
  <c r="D442" i="117"/>
  <c r="D441" i="117"/>
  <c r="D440" i="117"/>
  <c r="D439" i="117"/>
  <c r="D438" i="117"/>
  <c r="D437" i="117"/>
  <c r="D436" i="117"/>
  <c r="D435" i="117"/>
  <c r="D434" i="117"/>
  <c r="D433" i="117"/>
  <c r="D432" i="117"/>
  <c r="D431" i="117"/>
  <c r="D430" i="117"/>
  <c r="D429" i="117"/>
  <c r="D428" i="117"/>
  <c r="D427" i="117"/>
  <c r="D426" i="117"/>
  <c r="D425" i="117"/>
  <c r="D424" i="117"/>
  <c r="D423" i="117"/>
  <c r="D422" i="117"/>
  <c r="D421" i="117"/>
  <c r="D420" i="117"/>
  <c r="D419" i="117"/>
  <c r="D418" i="117"/>
  <c r="D417" i="117"/>
  <c r="D416" i="117"/>
  <c r="D415" i="117"/>
  <c r="D414" i="117"/>
  <c r="D412" i="117"/>
  <c r="D411" i="117"/>
  <c r="D410" i="117"/>
  <c r="D409" i="117"/>
  <c r="D408" i="117"/>
  <c r="D407" i="117"/>
  <c r="D406" i="117"/>
  <c r="D405" i="117"/>
  <c r="D404" i="117"/>
  <c r="D403" i="117"/>
  <c r="D402" i="117"/>
  <c r="D401" i="117"/>
  <c r="D400" i="117"/>
  <c r="D399" i="117"/>
  <c r="D398" i="117"/>
  <c r="D397" i="117"/>
  <c r="D396" i="117"/>
  <c r="D395" i="117"/>
  <c r="D394" i="117"/>
  <c r="D393" i="117"/>
  <c r="D392" i="117"/>
  <c r="D391" i="117"/>
  <c r="D390" i="117"/>
  <c r="D389" i="117"/>
  <c r="D388" i="117"/>
  <c r="D387" i="117"/>
  <c r="D386" i="117"/>
  <c r="D385" i="117"/>
  <c r="D384" i="117"/>
  <c r="D383" i="117"/>
  <c r="D382" i="117"/>
  <c r="D381" i="117"/>
  <c r="D380" i="117"/>
  <c r="D379" i="117"/>
  <c r="D378" i="117"/>
  <c r="D377" i="117"/>
  <c r="D376" i="117"/>
  <c r="D375" i="117"/>
  <c r="D374" i="117"/>
  <c r="D373" i="117"/>
  <c r="D372" i="117"/>
  <c r="D371" i="117"/>
  <c r="D370" i="117"/>
  <c r="D369" i="117"/>
  <c r="D368" i="117"/>
  <c r="D367" i="117"/>
  <c r="D366" i="117"/>
  <c r="D365" i="117"/>
  <c r="D364" i="117"/>
  <c r="D363" i="117"/>
  <c r="D362" i="117"/>
  <c r="D361" i="117"/>
  <c r="D360" i="117"/>
  <c r="D359" i="117"/>
  <c r="D358" i="117"/>
  <c r="D357" i="117"/>
  <c r="D356" i="117"/>
  <c r="D355" i="117"/>
  <c r="D354" i="117"/>
  <c r="D353" i="117"/>
  <c r="D352" i="117"/>
  <c r="D351" i="117"/>
  <c r="D350" i="117"/>
  <c r="D349" i="117"/>
  <c r="D348" i="117"/>
  <c r="D347" i="117"/>
  <c r="D346" i="117"/>
  <c r="D345" i="117"/>
  <c r="D343" i="117"/>
  <c r="D342" i="117"/>
  <c r="D341" i="117"/>
  <c r="D340" i="117"/>
  <c r="D339" i="117"/>
  <c r="D338" i="117"/>
  <c r="D337" i="117"/>
  <c r="D336" i="117"/>
  <c r="D335" i="117"/>
  <c r="D334" i="117"/>
  <c r="D333" i="117"/>
  <c r="D332" i="117"/>
  <c r="D331" i="117"/>
  <c r="D330" i="117"/>
  <c r="D329" i="117"/>
  <c r="D328" i="117"/>
  <c r="D327" i="117"/>
  <c r="D326" i="117"/>
  <c r="D325" i="117"/>
  <c r="D324" i="117"/>
  <c r="D323" i="117"/>
  <c r="D322" i="117"/>
  <c r="D321" i="117"/>
  <c r="D320" i="117"/>
  <c r="D319" i="117"/>
  <c r="D318" i="117"/>
  <c r="D317" i="117"/>
  <c r="D314" i="117"/>
  <c r="D313" i="117"/>
  <c r="D312" i="117"/>
  <c r="D311" i="117"/>
  <c r="D310" i="117"/>
  <c r="D309" i="117"/>
  <c r="D308" i="117"/>
  <c r="D307" i="117"/>
  <c r="D306" i="117"/>
  <c r="D305" i="117"/>
  <c r="D304" i="117"/>
  <c r="D303" i="117"/>
  <c r="D302" i="117"/>
  <c r="D301" i="117"/>
  <c r="D300" i="117"/>
  <c r="D299" i="117"/>
  <c r="D298" i="117"/>
  <c r="D297" i="117"/>
  <c r="D296" i="117"/>
  <c r="D295" i="117"/>
  <c r="D294" i="117"/>
  <c r="D293" i="117"/>
  <c r="D292" i="117"/>
  <c r="D291" i="117"/>
  <c r="D290" i="117"/>
  <c r="D289" i="117"/>
  <c r="D288" i="117"/>
  <c r="D287" i="117"/>
  <c r="D286" i="117"/>
  <c r="D285" i="117"/>
  <c r="D284" i="117"/>
  <c r="D283" i="117"/>
  <c r="D282" i="117"/>
  <c r="D281" i="117"/>
  <c r="D280" i="117"/>
  <c r="D279" i="117"/>
  <c r="D278" i="117"/>
  <c r="D277" i="117"/>
  <c r="D276" i="117"/>
  <c r="D275" i="117"/>
  <c r="D274" i="117"/>
  <c r="D273" i="117"/>
  <c r="D272" i="117"/>
  <c r="D271" i="117"/>
  <c r="D270" i="117"/>
  <c r="D269" i="117"/>
  <c r="D268" i="117"/>
  <c r="D267" i="117"/>
  <c r="D266" i="117"/>
  <c r="D265" i="117"/>
  <c r="D264" i="117"/>
  <c r="D263" i="117"/>
  <c r="D262" i="117"/>
  <c r="D261" i="117"/>
  <c r="D260" i="117"/>
  <c r="D259" i="117"/>
  <c r="D258" i="117"/>
  <c r="D257" i="117"/>
  <c r="D256" i="117"/>
  <c r="D255" i="117"/>
  <c r="D254" i="117"/>
  <c r="D253" i="117"/>
  <c r="D252" i="117"/>
  <c r="D251" i="117"/>
  <c r="D250" i="117"/>
  <c r="D249" i="117"/>
  <c r="D248" i="117"/>
  <c r="D247" i="117"/>
  <c r="D246" i="117"/>
  <c r="D245" i="117"/>
  <c r="D244" i="117"/>
  <c r="D243" i="117"/>
  <c r="D242" i="117"/>
  <c r="D241" i="117"/>
  <c r="D240" i="117"/>
  <c r="D239" i="117"/>
  <c r="D238" i="117"/>
  <c r="D237" i="117"/>
  <c r="D236" i="117"/>
  <c r="D235" i="117"/>
  <c r="D234" i="117"/>
  <c r="D233" i="117"/>
  <c r="D232" i="117"/>
  <c r="D231" i="117"/>
  <c r="D230" i="117"/>
  <c r="D229" i="117"/>
  <c r="D228" i="117"/>
  <c r="D227" i="117"/>
  <c r="D226" i="117"/>
  <c r="D225" i="117"/>
  <c r="D224" i="117"/>
  <c r="D223" i="117"/>
  <c r="D222" i="117"/>
  <c r="D221" i="117"/>
  <c r="D220" i="117"/>
  <c r="D219" i="117"/>
  <c r="D218" i="117"/>
  <c r="D217" i="117"/>
  <c r="D216" i="117"/>
  <c r="D215" i="117"/>
  <c r="D214" i="117"/>
  <c r="D213" i="117"/>
  <c r="D212" i="117"/>
  <c r="D211" i="117"/>
  <c r="D210" i="117"/>
  <c r="D209" i="117"/>
  <c r="D208" i="117"/>
  <c r="D207" i="117"/>
  <c r="D206" i="117"/>
  <c r="D205" i="117"/>
  <c r="D204" i="117"/>
  <c r="D203" i="117"/>
  <c r="D202" i="117"/>
  <c r="D201" i="117"/>
  <c r="D200" i="117"/>
  <c r="D199" i="117"/>
  <c r="D198" i="117"/>
  <c r="D197" i="117"/>
  <c r="D196" i="117"/>
  <c r="D195" i="117"/>
  <c r="D194" i="117"/>
  <c r="D193" i="117"/>
  <c r="D192" i="117"/>
  <c r="D191" i="117"/>
  <c r="D190" i="117"/>
  <c r="D189" i="117"/>
  <c r="D188" i="117"/>
  <c r="D187" i="117"/>
  <c r="D186" i="117"/>
  <c r="D185" i="117"/>
  <c r="D184" i="117"/>
  <c r="D183" i="117"/>
  <c r="D182" i="117"/>
  <c r="D181" i="117"/>
  <c r="D180" i="117"/>
  <c r="D179" i="117"/>
  <c r="D178" i="117"/>
  <c r="D177" i="117"/>
  <c r="D176" i="117"/>
  <c r="D175" i="117"/>
  <c r="D174" i="117"/>
  <c r="D173" i="117"/>
  <c r="D172" i="117"/>
  <c r="D171" i="117"/>
  <c r="D170" i="117"/>
  <c r="D169" i="117"/>
  <c r="D168" i="117"/>
  <c r="D167" i="117"/>
  <c r="D166" i="117"/>
  <c r="D165" i="117"/>
  <c r="D164" i="117"/>
  <c r="D163" i="117"/>
  <c r="D162" i="117"/>
  <c r="D161" i="117"/>
  <c r="D160" i="117"/>
  <c r="D159" i="117"/>
  <c r="D158" i="117"/>
  <c r="D157" i="117"/>
  <c r="D156" i="117"/>
  <c r="D155" i="117"/>
  <c r="D154" i="117"/>
  <c r="D153" i="117"/>
  <c r="D152" i="117"/>
  <c r="D151" i="117"/>
  <c r="D150" i="117"/>
  <c r="D149" i="117"/>
  <c r="D148" i="117"/>
  <c r="D147" i="117"/>
  <c r="D146" i="117"/>
  <c r="D145" i="117"/>
  <c r="D144" i="117"/>
  <c r="D143" i="117"/>
  <c r="D142" i="117"/>
  <c r="D141" i="117"/>
  <c r="D140" i="117"/>
  <c r="D139" i="117"/>
  <c r="D138" i="117"/>
  <c r="D137" i="117"/>
  <c r="D136" i="117"/>
  <c r="D135" i="117"/>
  <c r="D134" i="117"/>
  <c r="D133" i="117"/>
  <c r="D132" i="117"/>
  <c r="D131" i="117"/>
  <c r="D130" i="117"/>
  <c r="D129" i="117"/>
  <c r="D128" i="117"/>
  <c r="D127" i="117"/>
  <c r="D126" i="117"/>
  <c r="D125" i="117"/>
  <c r="D124" i="117"/>
  <c r="D123" i="117"/>
  <c r="D122" i="117"/>
  <c r="D121" i="117"/>
  <c r="D120" i="117"/>
  <c r="D119" i="117"/>
  <c r="D118" i="117"/>
  <c r="D117" i="117"/>
  <c r="D116" i="117"/>
  <c r="D115" i="117"/>
  <c r="D114" i="117"/>
  <c r="D113" i="117"/>
  <c r="D112" i="117"/>
  <c r="D111" i="117"/>
  <c r="D110" i="117"/>
  <c r="D109" i="117"/>
  <c r="D108" i="117"/>
  <c r="D107" i="117"/>
  <c r="D106" i="117"/>
  <c r="D105" i="117"/>
  <c r="D104" i="117"/>
  <c r="D103" i="117"/>
  <c r="D102" i="117"/>
  <c r="D101" i="117"/>
  <c r="D100" i="117"/>
  <c r="D99" i="117"/>
  <c r="D98" i="117"/>
  <c r="D97" i="117"/>
  <c r="D96" i="117"/>
  <c r="D95" i="117"/>
  <c r="D94" i="117"/>
  <c r="D93" i="117"/>
  <c r="D92" i="117"/>
  <c r="D91" i="117"/>
  <c r="D90" i="117"/>
  <c r="D89" i="117"/>
  <c r="D88" i="117"/>
  <c r="D87" i="117"/>
  <c r="D86" i="117"/>
  <c r="D85" i="117"/>
  <c r="D84" i="117"/>
  <c r="D83" i="117"/>
  <c r="D82" i="117"/>
  <c r="D81" i="117"/>
  <c r="D80" i="117"/>
  <c r="D79" i="117"/>
  <c r="D78" i="117"/>
  <c r="D77" i="117"/>
  <c r="D76" i="117"/>
  <c r="D75" i="117"/>
  <c r="D74" i="117"/>
  <c r="D73" i="117"/>
  <c r="D72" i="117"/>
  <c r="D71" i="117"/>
  <c r="D70" i="117"/>
  <c r="D69" i="117"/>
  <c r="D68" i="117"/>
  <c r="D67" i="117"/>
  <c r="D66" i="117"/>
  <c r="D65" i="117"/>
  <c r="D64" i="117"/>
  <c r="D63" i="117"/>
  <c r="D62" i="117"/>
  <c r="D61" i="117"/>
  <c r="D60" i="117"/>
  <c r="D59" i="117"/>
  <c r="D58" i="117"/>
  <c r="D57" i="117"/>
  <c r="D56" i="117"/>
  <c r="D55" i="117"/>
  <c r="D54" i="117"/>
  <c r="D53" i="117"/>
  <c r="D52" i="117"/>
  <c r="D51" i="117"/>
  <c r="D50" i="117"/>
  <c r="D49" i="117"/>
  <c r="D48" i="117"/>
  <c r="D47" i="117"/>
  <c r="D46" i="117"/>
  <c r="D45" i="117"/>
  <c r="D44" i="117"/>
  <c r="D43" i="117"/>
  <c r="D42" i="117"/>
  <c r="D41" i="117"/>
  <c r="D40" i="117"/>
  <c r="D39" i="117"/>
  <c r="D38" i="117"/>
  <c r="D37" i="117"/>
  <c r="D36" i="117"/>
  <c r="D35" i="117"/>
  <c r="D34" i="117"/>
  <c r="D33" i="117"/>
  <c r="D32" i="117"/>
  <c r="D31" i="117"/>
  <c r="D30" i="117"/>
  <c r="D29" i="117"/>
  <c r="D28" i="117"/>
  <c r="D27" i="117"/>
  <c r="D26" i="117"/>
  <c r="D25" i="117"/>
  <c r="D24" i="117"/>
  <c r="D23" i="117"/>
  <c r="D22" i="117"/>
  <c r="D21" i="117"/>
  <c r="D20" i="117"/>
  <c r="D19" i="117"/>
  <c r="D18" i="117"/>
  <c r="D17" i="117"/>
  <c r="D16" i="117"/>
  <c r="D15" i="117"/>
  <c r="D14" i="117"/>
  <c r="D13" i="117"/>
  <c r="D12" i="117"/>
  <c r="D11" i="117"/>
  <c r="D10" i="117"/>
  <c r="D9" i="117"/>
  <c r="D8" i="117"/>
  <c r="D7" i="117"/>
  <c r="D6" i="117"/>
  <c r="D5" i="117"/>
  <c r="F6" i="117"/>
  <c r="F7" i="117"/>
  <c r="F8" i="117"/>
  <c r="F9" i="117"/>
  <c r="F10" i="117"/>
  <c r="F11" i="117"/>
  <c r="F12" i="117"/>
  <c r="F13" i="117"/>
  <c r="F14" i="117"/>
  <c r="F15" i="117"/>
  <c r="F16" i="117"/>
  <c r="F17" i="117"/>
  <c r="F18" i="117"/>
  <c r="F19" i="117"/>
  <c r="F20" i="117"/>
  <c r="F21" i="117"/>
  <c r="F22" i="117"/>
  <c r="F23" i="117"/>
  <c r="F24" i="117"/>
  <c r="F25" i="117"/>
  <c r="F26" i="117"/>
  <c r="F27" i="117"/>
  <c r="F28" i="117"/>
  <c r="F29" i="117"/>
  <c r="F30" i="117"/>
  <c r="F31" i="117"/>
  <c r="F32" i="117"/>
  <c r="F33" i="117"/>
  <c r="F34" i="117"/>
  <c r="F35" i="117"/>
  <c r="F36" i="117"/>
  <c r="F37" i="117"/>
  <c r="F38" i="117"/>
  <c r="F39" i="117"/>
  <c r="F40" i="117"/>
  <c r="F41" i="117"/>
  <c r="F42" i="117"/>
  <c r="F43" i="117"/>
  <c r="F44" i="117"/>
  <c r="F45" i="117"/>
  <c r="F46" i="117"/>
  <c r="F47" i="117"/>
  <c r="F48" i="117"/>
  <c r="F49" i="117"/>
  <c r="F50" i="117"/>
  <c r="F51" i="117"/>
  <c r="F52" i="117"/>
  <c r="F53" i="117"/>
  <c r="F54" i="117"/>
  <c r="F55" i="117"/>
  <c r="F56" i="117"/>
  <c r="F57" i="117"/>
  <c r="F58" i="117"/>
  <c r="F59" i="117"/>
  <c r="F60" i="117"/>
  <c r="F61" i="117"/>
  <c r="F62" i="117"/>
  <c r="F63" i="117"/>
  <c r="F64" i="117"/>
  <c r="F65" i="117"/>
  <c r="F66" i="117"/>
  <c r="F67" i="117"/>
  <c r="F68" i="117"/>
  <c r="F69" i="117"/>
  <c r="F70" i="117"/>
  <c r="F71" i="117"/>
  <c r="F72" i="117"/>
  <c r="F73" i="117"/>
  <c r="F74" i="117"/>
  <c r="F75" i="117"/>
  <c r="F76" i="117"/>
  <c r="F77" i="117"/>
  <c r="F78" i="117"/>
  <c r="F79" i="117"/>
  <c r="F80" i="117"/>
  <c r="F81" i="117"/>
  <c r="F82" i="117"/>
  <c r="F83" i="117"/>
  <c r="F84" i="117"/>
  <c r="F85" i="117"/>
  <c r="F86" i="117"/>
  <c r="F87" i="117"/>
  <c r="F88" i="117"/>
  <c r="F89" i="117"/>
  <c r="F90" i="117"/>
  <c r="F91" i="117"/>
  <c r="F92" i="117"/>
  <c r="F93" i="117"/>
  <c r="F94" i="117"/>
  <c r="F95" i="117"/>
  <c r="F96" i="117"/>
  <c r="F97" i="117"/>
  <c r="F98" i="117"/>
  <c r="F99" i="117"/>
  <c r="F100" i="117"/>
  <c r="F101" i="117"/>
  <c r="F102" i="117"/>
  <c r="F103" i="117"/>
  <c r="F104" i="117"/>
  <c r="F105" i="117"/>
  <c r="F106" i="117"/>
  <c r="F107" i="117"/>
  <c r="F108" i="117"/>
  <c r="F109" i="117"/>
  <c r="F110" i="117"/>
  <c r="F111" i="117"/>
  <c r="F112" i="117"/>
  <c r="F113" i="117"/>
  <c r="F114" i="117"/>
  <c r="F115" i="117"/>
  <c r="F116" i="117"/>
  <c r="F117" i="117"/>
  <c r="F118" i="117"/>
  <c r="F119" i="117"/>
  <c r="F120" i="117"/>
  <c r="F121" i="117"/>
  <c r="F122" i="117"/>
  <c r="F123" i="117"/>
  <c r="F124" i="117"/>
  <c r="F125" i="117"/>
  <c r="F126" i="117"/>
  <c r="F127" i="117"/>
  <c r="F128" i="117"/>
  <c r="F129" i="117"/>
  <c r="F130" i="117"/>
  <c r="F131" i="117"/>
  <c r="F132" i="117"/>
  <c r="F133" i="117"/>
  <c r="F134" i="117"/>
  <c r="F135" i="117"/>
  <c r="F136" i="117"/>
  <c r="F137" i="117"/>
  <c r="F138" i="117"/>
  <c r="F139" i="117"/>
  <c r="F140" i="117"/>
  <c r="F141" i="117"/>
  <c r="F142" i="117"/>
  <c r="F143" i="117"/>
  <c r="F144" i="117"/>
  <c r="F145" i="117"/>
  <c r="F146" i="117"/>
  <c r="F147" i="117"/>
  <c r="F148" i="117"/>
  <c r="F149" i="117"/>
  <c r="F150" i="117"/>
  <c r="F151" i="117"/>
  <c r="F152" i="117"/>
  <c r="F153" i="117"/>
  <c r="F154" i="117"/>
  <c r="F155" i="117"/>
  <c r="F156" i="117"/>
  <c r="F157" i="117"/>
  <c r="F158" i="117"/>
  <c r="F159" i="117"/>
  <c r="F160" i="117"/>
  <c r="F161" i="117"/>
  <c r="F162" i="117"/>
  <c r="F163" i="117"/>
  <c r="F164" i="117"/>
  <c r="F165" i="117"/>
  <c r="F166" i="117"/>
  <c r="F167" i="117"/>
  <c r="F168" i="117"/>
  <c r="F169" i="117"/>
  <c r="F170" i="117"/>
  <c r="F171" i="117"/>
  <c r="F172" i="117"/>
  <c r="F173" i="117"/>
  <c r="F174" i="117"/>
  <c r="F175" i="117"/>
  <c r="F176" i="117"/>
  <c r="F177" i="117"/>
  <c r="F178" i="117"/>
  <c r="F179" i="117"/>
  <c r="F180" i="117"/>
  <c r="F181" i="117"/>
  <c r="F182" i="117"/>
  <c r="F183" i="117"/>
  <c r="F184" i="117"/>
  <c r="F185" i="117"/>
  <c r="F186" i="117"/>
  <c r="F187" i="117"/>
  <c r="F188" i="117"/>
  <c r="F189" i="117"/>
  <c r="F190" i="117"/>
  <c r="F191" i="117"/>
  <c r="F192" i="117"/>
  <c r="F193" i="117"/>
  <c r="F194" i="117"/>
  <c r="F195" i="117"/>
  <c r="F196" i="117"/>
  <c r="F197" i="117"/>
  <c r="F198" i="117"/>
  <c r="F199" i="117"/>
  <c r="F200" i="117"/>
  <c r="F201" i="117"/>
  <c r="F202" i="117"/>
  <c r="F203" i="117"/>
  <c r="F204" i="117"/>
  <c r="F205" i="117"/>
  <c r="F206" i="117"/>
  <c r="F207" i="117"/>
  <c r="F208" i="117"/>
  <c r="F209" i="117"/>
  <c r="F210" i="117"/>
  <c r="F211" i="117"/>
  <c r="F212" i="117"/>
  <c r="F213" i="117"/>
  <c r="F214" i="117"/>
  <c r="F215" i="117"/>
  <c r="F216" i="117"/>
  <c r="F217" i="117"/>
  <c r="F218" i="117"/>
  <c r="F219" i="117"/>
  <c r="F220" i="117"/>
  <c r="F221" i="117"/>
  <c r="F222" i="117"/>
  <c r="F223" i="117"/>
  <c r="F224" i="117"/>
  <c r="F225" i="117"/>
  <c r="F226" i="117"/>
  <c r="F227" i="117"/>
  <c r="F228" i="117"/>
  <c r="F229" i="117"/>
  <c r="F230" i="117"/>
  <c r="F231" i="117"/>
  <c r="F232" i="117"/>
  <c r="F233" i="117"/>
  <c r="F234" i="117"/>
  <c r="F235" i="117"/>
  <c r="F236" i="117"/>
  <c r="F237" i="117"/>
  <c r="F238" i="117"/>
  <c r="F239" i="117"/>
  <c r="F240" i="117"/>
  <c r="F241" i="117"/>
  <c r="F242" i="117"/>
  <c r="F243" i="117"/>
  <c r="F244" i="117"/>
  <c r="F245" i="117"/>
  <c r="F246" i="117"/>
  <c r="F247" i="117"/>
  <c r="F248" i="117"/>
  <c r="F249" i="117"/>
  <c r="F250" i="117"/>
  <c r="F251" i="117"/>
  <c r="F252" i="117"/>
  <c r="F253" i="117"/>
  <c r="F254" i="117"/>
  <c r="F255" i="117"/>
  <c r="F256" i="117"/>
  <c r="F257" i="117"/>
  <c r="F258" i="117"/>
  <c r="F259" i="117"/>
  <c r="F260" i="117"/>
  <c r="F261" i="117"/>
  <c r="F262" i="117"/>
  <c r="F263" i="117"/>
  <c r="F264" i="117"/>
  <c r="F265" i="117"/>
  <c r="F266" i="117"/>
  <c r="F267" i="117"/>
  <c r="F268" i="117"/>
  <c r="F269" i="117"/>
  <c r="F270" i="117"/>
  <c r="F271" i="117"/>
  <c r="F272" i="117"/>
  <c r="F273" i="117"/>
  <c r="F274" i="117"/>
  <c r="F275" i="117"/>
  <c r="F276" i="117"/>
  <c r="F277" i="117"/>
  <c r="F278" i="117"/>
  <c r="F279" i="117"/>
  <c r="F280" i="117"/>
  <c r="F281" i="117"/>
  <c r="F282" i="117"/>
  <c r="F283" i="117"/>
  <c r="F284" i="117"/>
  <c r="F285" i="117"/>
  <c r="F286" i="117"/>
  <c r="F287" i="117"/>
  <c r="F288" i="117"/>
  <c r="F289" i="117"/>
  <c r="F290" i="117"/>
  <c r="F291" i="117"/>
  <c r="F292" i="117"/>
  <c r="F293" i="117"/>
  <c r="F294" i="117"/>
  <c r="F295" i="117"/>
  <c r="F296" i="117"/>
  <c r="F297" i="117"/>
  <c r="F298" i="117"/>
  <c r="F299" i="117"/>
  <c r="F300" i="117"/>
  <c r="F301" i="117"/>
  <c r="F302" i="117"/>
  <c r="F303" i="117"/>
  <c r="F304" i="117"/>
  <c r="F305" i="117"/>
  <c r="F306" i="117"/>
  <c r="F307" i="117"/>
  <c r="F308" i="117"/>
  <c r="F309" i="117"/>
  <c r="F310" i="117"/>
  <c r="F311" i="117"/>
  <c r="F312" i="117"/>
  <c r="F313" i="117"/>
  <c r="F314" i="117"/>
  <c r="F315" i="117"/>
  <c r="F316" i="117"/>
  <c r="F317" i="117"/>
  <c r="F318" i="117"/>
  <c r="F319" i="117"/>
  <c r="F320" i="117"/>
  <c r="F321" i="117"/>
  <c r="F322" i="117"/>
  <c r="F323" i="117"/>
  <c r="F324" i="117"/>
  <c r="F325" i="117"/>
  <c r="F326" i="117"/>
  <c r="F327" i="117"/>
  <c r="F328" i="117"/>
  <c r="F329" i="117"/>
  <c r="F330" i="117"/>
  <c r="F331" i="117"/>
  <c r="F332" i="117"/>
  <c r="F333" i="117"/>
  <c r="F334" i="117"/>
  <c r="F335" i="117"/>
  <c r="F336" i="117"/>
  <c r="F337" i="117"/>
  <c r="F338" i="117"/>
  <c r="F339" i="117"/>
  <c r="F340" i="117"/>
  <c r="F341" i="117"/>
  <c r="F342" i="117"/>
  <c r="F343" i="117"/>
  <c r="F344" i="117"/>
  <c r="F345" i="117"/>
  <c r="F346" i="117"/>
  <c r="F347" i="117"/>
  <c r="F348" i="117"/>
  <c r="F349" i="117"/>
  <c r="F350" i="117"/>
  <c r="F351" i="117"/>
  <c r="F352" i="117"/>
  <c r="F353" i="117"/>
  <c r="F354" i="117"/>
  <c r="F355" i="117"/>
  <c r="F356" i="117"/>
  <c r="F357" i="117"/>
  <c r="F358" i="117"/>
  <c r="F359" i="117"/>
  <c r="F360" i="117"/>
  <c r="F361" i="117"/>
  <c r="F362" i="117"/>
  <c r="F363" i="117"/>
  <c r="F364" i="117"/>
  <c r="F365" i="117"/>
  <c r="F366" i="117"/>
  <c r="F367" i="117"/>
  <c r="F368" i="117"/>
  <c r="F369" i="117"/>
  <c r="F370" i="117"/>
  <c r="F371" i="117"/>
  <c r="F372" i="117"/>
  <c r="F373" i="117"/>
  <c r="F374" i="117"/>
  <c r="F375" i="117"/>
  <c r="F376" i="117"/>
  <c r="F377" i="117"/>
  <c r="F378" i="117"/>
  <c r="F379" i="117"/>
  <c r="F380" i="117"/>
  <c r="F381" i="117"/>
  <c r="F382" i="117"/>
  <c r="F383" i="117"/>
  <c r="F384" i="117"/>
  <c r="F385" i="117"/>
  <c r="F386" i="117"/>
  <c r="F387" i="117"/>
  <c r="F388" i="117"/>
  <c r="F389" i="117"/>
  <c r="F390" i="117"/>
  <c r="F391" i="117"/>
  <c r="F392" i="117"/>
  <c r="F393" i="117"/>
  <c r="F394" i="117"/>
  <c r="F395" i="117"/>
  <c r="F396" i="117"/>
  <c r="F397" i="117"/>
  <c r="F398" i="117"/>
  <c r="F399" i="117"/>
  <c r="F400" i="117"/>
  <c r="F401" i="117"/>
  <c r="F402" i="117"/>
  <c r="F403" i="117"/>
  <c r="F404" i="117"/>
  <c r="F405" i="117"/>
  <c r="F406" i="117"/>
  <c r="F407" i="117"/>
  <c r="F408" i="117"/>
  <c r="F409" i="117"/>
  <c r="F410" i="117"/>
  <c r="F411" i="117"/>
  <c r="F412" i="117"/>
  <c r="F413" i="117"/>
  <c r="F414" i="117"/>
  <c r="F415" i="117"/>
  <c r="F416" i="117"/>
  <c r="F417" i="117"/>
  <c r="F418" i="117"/>
  <c r="F419" i="117"/>
  <c r="F420" i="117"/>
  <c r="F421" i="117"/>
  <c r="F422" i="117"/>
  <c r="F423" i="117"/>
  <c r="F424" i="117"/>
  <c r="F425" i="117"/>
  <c r="F426" i="117"/>
  <c r="F427" i="117"/>
  <c r="F428" i="117"/>
  <c r="F429" i="117"/>
  <c r="F430" i="117"/>
  <c r="F431" i="117"/>
  <c r="F432" i="117"/>
  <c r="F433" i="117"/>
  <c r="F434" i="117"/>
  <c r="F435" i="117"/>
  <c r="F436" i="117"/>
  <c r="F437" i="117"/>
  <c r="F438" i="117"/>
  <c r="F439" i="117"/>
  <c r="F440" i="117"/>
  <c r="F441" i="117"/>
  <c r="F442" i="117"/>
  <c r="F443" i="117"/>
  <c r="F444" i="117"/>
  <c r="F445" i="117"/>
  <c r="F446" i="117"/>
  <c r="F447" i="117"/>
  <c r="F448" i="117"/>
  <c r="F449" i="117"/>
  <c r="F450" i="117"/>
  <c r="F451" i="117"/>
  <c r="F452" i="117"/>
  <c r="F453" i="117"/>
  <c r="F454" i="117"/>
  <c r="F455" i="117"/>
  <c r="F456" i="117"/>
  <c r="F457" i="117"/>
  <c r="F458" i="117"/>
  <c r="F459" i="117"/>
  <c r="F460" i="117"/>
  <c r="F461" i="117"/>
  <c r="F462" i="117"/>
  <c r="F463" i="117"/>
  <c r="F464" i="117"/>
  <c r="F465" i="117"/>
  <c r="F466" i="117"/>
  <c r="F467" i="117"/>
  <c r="F468" i="117"/>
  <c r="F469" i="117"/>
  <c r="F470" i="117"/>
  <c r="F471" i="117"/>
  <c r="F472" i="117"/>
  <c r="F473" i="117"/>
  <c r="F474" i="117"/>
  <c r="F475" i="117"/>
  <c r="F476" i="117"/>
  <c r="F477" i="117"/>
  <c r="F478" i="117"/>
  <c r="F479" i="117"/>
  <c r="F480" i="117"/>
  <c r="F481" i="117"/>
  <c r="F482" i="117"/>
  <c r="F483" i="117"/>
  <c r="F484" i="117"/>
  <c r="F485" i="117"/>
  <c r="F486" i="117"/>
  <c r="F487" i="117"/>
  <c r="F488" i="117"/>
  <c r="F489" i="117"/>
  <c r="F490" i="117"/>
  <c r="F491" i="117"/>
  <c r="F492" i="117"/>
  <c r="F493" i="117"/>
  <c r="F494" i="117"/>
  <c r="F495" i="117"/>
  <c r="F496" i="117"/>
  <c r="F497" i="117"/>
  <c r="F498" i="117"/>
  <c r="F499" i="117"/>
  <c r="F500" i="117"/>
  <c r="F501" i="117"/>
  <c r="F502" i="117"/>
  <c r="F503" i="117"/>
  <c r="F504" i="117"/>
  <c r="F505" i="117"/>
  <c r="F506" i="117"/>
  <c r="F507" i="117"/>
  <c r="F508" i="117"/>
  <c r="F509" i="117"/>
  <c r="F510" i="117"/>
  <c r="F511" i="117"/>
  <c r="F512" i="117"/>
  <c r="F513" i="117"/>
  <c r="F514" i="117"/>
  <c r="F515" i="117"/>
  <c r="F516" i="117"/>
  <c r="F517" i="117"/>
  <c r="F518" i="117"/>
  <c r="F519" i="117"/>
  <c r="F520" i="117"/>
  <c r="F521" i="117"/>
  <c r="F522" i="117"/>
  <c r="F523" i="117"/>
  <c r="F524" i="117"/>
  <c r="F525" i="117"/>
  <c r="F526" i="117"/>
  <c r="F527" i="117"/>
  <c r="F528" i="117"/>
  <c r="F529" i="117"/>
  <c r="F530" i="117"/>
  <c r="F531" i="117"/>
  <c r="F532" i="117"/>
  <c r="F533" i="117"/>
  <c r="F534" i="117"/>
  <c r="F535" i="117"/>
  <c r="F536" i="117"/>
  <c r="F537" i="117"/>
  <c r="F538" i="117"/>
  <c r="F539" i="117"/>
  <c r="F540" i="117"/>
  <c r="F541" i="117"/>
  <c r="F542" i="117"/>
  <c r="F543" i="117"/>
  <c r="F544" i="117"/>
  <c r="F545" i="117"/>
  <c r="F546" i="117"/>
  <c r="F547" i="117"/>
  <c r="F548" i="117"/>
  <c r="F549" i="117"/>
  <c r="F550" i="117"/>
  <c r="F551" i="117"/>
  <c r="F552" i="117"/>
  <c r="F553" i="117"/>
  <c r="F554" i="117"/>
  <c r="F555" i="117"/>
  <c r="F556" i="117"/>
  <c r="F557" i="117"/>
  <c r="F558" i="117"/>
  <c r="F559" i="117"/>
  <c r="F560" i="117"/>
  <c r="F561" i="117"/>
  <c r="F562" i="117"/>
  <c r="F563" i="117"/>
  <c r="F564" i="117"/>
  <c r="F565" i="117"/>
  <c r="F566" i="117"/>
  <c r="F567" i="117"/>
  <c r="F568" i="117"/>
  <c r="F569" i="117"/>
  <c r="F570" i="117"/>
  <c r="F571" i="117"/>
  <c r="F572" i="117"/>
  <c r="F573" i="117"/>
  <c r="F574" i="117"/>
  <c r="F575" i="117"/>
  <c r="F576" i="117"/>
  <c r="F577" i="117"/>
  <c r="F578" i="117"/>
  <c r="F579" i="117"/>
  <c r="F580" i="117"/>
  <c r="F581" i="117"/>
  <c r="F582" i="117"/>
  <c r="F583" i="117"/>
  <c r="F584" i="117"/>
  <c r="F585" i="117"/>
  <c r="F586" i="117"/>
  <c r="F587" i="117"/>
  <c r="F588" i="117"/>
  <c r="F589" i="117"/>
  <c r="F590" i="117"/>
  <c r="F591" i="117"/>
  <c r="F592" i="117"/>
  <c r="F593" i="117"/>
  <c r="F594" i="117"/>
  <c r="F595" i="117"/>
  <c r="F596" i="117"/>
  <c r="F597" i="117"/>
  <c r="F598" i="117"/>
  <c r="F599" i="117"/>
  <c r="F600" i="117"/>
  <c r="F601" i="117"/>
  <c r="F602" i="117"/>
  <c r="F603" i="117"/>
  <c r="F604" i="117"/>
  <c r="F605" i="117"/>
  <c r="F606" i="117"/>
  <c r="F607" i="117"/>
  <c r="F608" i="117"/>
  <c r="F609" i="117"/>
  <c r="F610" i="117"/>
  <c r="F611" i="117"/>
  <c r="F612" i="117"/>
  <c r="F613" i="117"/>
  <c r="F614" i="117"/>
  <c r="F615" i="117"/>
  <c r="F616" i="117"/>
  <c r="F617" i="117"/>
  <c r="F618" i="117"/>
  <c r="F619" i="117"/>
  <c r="F620" i="117"/>
  <c r="F621" i="117"/>
  <c r="F622" i="117"/>
  <c r="F623" i="117"/>
  <c r="F624" i="117"/>
  <c r="F625" i="117"/>
  <c r="F626" i="117"/>
  <c r="F627" i="117"/>
  <c r="F628" i="117"/>
  <c r="F629" i="117"/>
  <c r="F630" i="117"/>
  <c r="F631" i="117"/>
  <c r="F632" i="117"/>
  <c r="F633" i="117"/>
  <c r="F634" i="117"/>
  <c r="F635" i="117"/>
  <c r="F636" i="117"/>
  <c r="F637" i="117"/>
  <c r="F638" i="117"/>
  <c r="F639" i="117"/>
  <c r="F640" i="117"/>
  <c r="F641" i="117"/>
  <c r="F642" i="117"/>
  <c r="F643" i="117"/>
  <c r="F644" i="117"/>
  <c r="F645" i="117"/>
  <c r="F646" i="117"/>
  <c r="F647" i="117"/>
  <c r="F648" i="117"/>
  <c r="F649" i="117"/>
  <c r="F650" i="117"/>
  <c r="F651" i="117"/>
  <c r="F652" i="117"/>
  <c r="F653" i="117"/>
  <c r="F654" i="117"/>
  <c r="F655" i="117"/>
  <c r="F656" i="117"/>
  <c r="F657" i="117"/>
  <c r="F658" i="117"/>
  <c r="F659" i="117"/>
  <c r="F660" i="117"/>
  <c r="F661" i="117"/>
  <c r="F662" i="117"/>
  <c r="F663" i="117"/>
  <c r="F664" i="117"/>
  <c r="F665" i="117"/>
  <c r="F666" i="117"/>
  <c r="F667" i="117"/>
  <c r="F668" i="117"/>
  <c r="F669" i="117"/>
  <c r="F670" i="117"/>
  <c r="F671" i="117"/>
  <c r="F672" i="117"/>
  <c r="F673" i="117"/>
  <c r="F674" i="117"/>
  <c r="F675" i="117"/>
  <c r="F676" i="117"/>
  <c r="F677" i="117"/>
  <c r="F678" i="117"/>
  <c r="F679" i="117"/>
  <c r="F680" i="117"/>
  <c r="F681" i="117"/>
  <c r="F682" i="117"/>
  <c r="F683" i="117"/>
  <c r="F684" i="117"/>
  <c r="F685" i="117"/>
  <c r="F686" i="117"/>
  <c r="F687" i="117"/>
  <c r="F688" i="117"/>
  <c r="F689" i="117"/>
  <c r="F690" i="117"/>
  <c r="F691" i="117"/>
  <c r="F692" i="117"/>
  <c r="F693" i="117"/>
  <c r="F694" i="117"/>
  <c r="F695" i="117"/>
  <c r="F696" i="117"/>
  <c r="F697" i="117"/>
  <c r="F698" i="117"/>
  <c r="F699" i="117"/>
  <c r="F700" i="117"/>
  <c r="F701" i="117"/>
  <c r="F702" i="117"/>
  <c r="F703" i="117"/>
  <c r="F704" i="117"/>
  <c r="F705" i="117"/>
  <c r="F706" i="117"/>
  <c r="F707" i="117"/>
  <c r="F708" i="117"/>
  <c r="F709" i="117"/>
  <c r="F710" i="117"/>
  <c r="F711" i="117"/>
  <c r="F712" i="117"/>
  <c r="F713" i="117"/>
  <c r="F714" i="117"/>
  <c r="F715" i="117"/>
  <c r="F716" i="117"/>
  <c r="F717" i="117"/>
  <c r="F718" i="117"/>
  <c r="F719" i="117"/>
  <c r="F720" i="117"/>
  <c r="F721" i="117"/>
  <c r="F722" i="117"/>
  <c r="F723" i="117"/>
  <c r="F724" i="117"/>
  <c r="F725" i="117"/>
  <c r="F726" i="117"/>
  <c r="F727" i="117"/>
  <c r="F728" i="117"/>
  <c r="F729" i="117"/>
  <c r="F730" i="117"/>
  <c r="F731" i="117"/>
  <c r="F732" i="117"/>
  <c r="F733" i="117"/>
  <c r="F734" i="117"/>
  <c r="F735" i="117"/>
  <c r="F736" i="117"/>
  <c r="F737" i="117"/>
  <c r="F738" i="117"/>
  <c r="F739" i="117"/>
  <c r="F740" i="117"/>
  <c r="F741" i="117"/>
  <c r="F742" i="117"/>
  <c r="F743" i="117"/>
  <c r="F744" i="117"/>
  <c r="F745" i="117"/>
  <c r="F746" i="117"/>
  <c r="F747" i="117"/>
  <c r="F748" i="117"/>
  <c r="F749" i="117"/>
  <c r="F750" i="117"/>
  <c r="F751" i="117"/>
  <c r="F752" i="117"/>
  <c r="F753" i="117"/>
  <c r="F754" i="117"/>
  <c r="F755" i="117"/>
  <c r="F756" i="117"/>
  <c r="F757" i="117"/>
  <c r="F758" i="117"/>
  <c r="F759" i="117"/>
  <c r="F760" i="117"/>
  <c r="F761" i="117"/>
  <c r="F762" i="117"/>
  <c r="F763" i="117"/>
  <c r="F764" i="117"/>
  <c r="F765" i="117"/>
  <c r="F766" i="117"/>
  <c r="F767" i="117"/>
  <c r="F768" i="117"/>
  <c r="F769" i="117"/>
  <c r="F770" i="117"/>
  <c r="F771" i="117"/>
  <c r="F772" i="117"/>
  <c r="F773" i="117"/>
  <c r="F774" i="117"/>
  <c r="F775" i="117"/>
  <c r="F776" i="117"/>
  <c r="F777" i="117"/>
  <c r="F778" i="117"/>
  <c r="F779" i="117"/>
  <c r="F780" i="117"/>
  <c r="F781" i="117"/>
  <c r="F782" i="117"/>
  <c r="F783" i="117"/>
  <c r="F784" i="117"/>
  <c r="F785" i="117"/>
  <c r="F786" i="117"/>
  <c r="F787" i="117"/>
  <c r="F788" i="117"/>
  <c r="F789" i="117"/>
  <c r="F790" i="117"/>
  <c r="F791" i="117"/>
  <c r="F792" i="117"/>
  <c r="F793" i="117"/>
  <c r="F794" i="117"/>
  <c r="F795" i="117"/>
  <c r="F796" i="117"/>
  <c r="F797" i="117"/>
  <c r="F798" i="117"/>
  <c r="F799" i="117"/>
  <c r="F800" i="117"/>
  <c r="F801" i="117"/>
  <c r="F802" i="117"/>
  <c r="F803" i="117"/>
  <c r="F804" i="117"/>
  <c r="F5" i="117"/>
  <c r="N34" i="117" l="1"/>
  <c r="D8" i="96"/>
  <c r="F8" i="96" s="1"/>
  <c r="G8" i="96" s="1"/>
  <c r="H8" i="96" s="1"/>
  <c r="I8" i="96" s="1"/>
  <c r="J8" i="96" s="1"/>
  <c r="K8" i="96" s="1"/>
  <c r="L8" i="96" s="1"/>
  <c r="M8" i="96" s="1"/>
  <c r="N8" i="96" s="1"/>
  <c r="O8" i="96" s="1"/>
  <c r="P8" i="96" s="1"/>
  <c r="Q8" i="96" s="1"/>
  <c r="R8" i="96" s="1"/>
  <c r="S8" i="96" s="1"/>
  <c r="T8" i="96" s="1"/>
  <c r="U8" i="96" s="1"/>
  <c r="V8" i="96" s="1"/>
  <c r="W8" i="96" s="1"/>
  <c r="X8" i="96" s="1"/>
  <c r="Y8" i="96" s="1"/>
  <c r="Z8" i="96" s="1"/>
  <c r="AA8" i="96" s="1"/>
  <c r="AB8" i="96" s="1"/>
  <c r="AC8" i="96" s="1"/>
  <c r="AD8" i="96" s="1"/>
  <c r="AE8" i="96" s="1"/>
  <c r="AF8" i="96" s="1"/>
  <c r="AG8" i="96" s="1"/>
  <c r="AH8" i="96" s="1"/>
  <c r="D38" i="96"/>
  <c r="F38" i="96" s="1"/>
  <c r="G38" i="96" s="1"/>
  <c r="H38" i="96" s="1"/>
  <c r="I38" i="96" s="1"/>
  <c r="J38" i="96" s="1"/>
  <c r="K38" i="96" s="1"/>
  <c r="L38" i="96" s="1"/>
  <c r="M38" i="96" s="1"/>
  <c r="N38" i="96" s="1"/>
  <c r="O38" i="96" s="1"/>
  <c r="P38" i="96" s="1"/>
  <c r="Q38" i="96" s="1"/>
  <c r="R38" i="96" s="1"/>
  <c r="S38" i="96" s="1"/>
  <c r="T38" i="96" s="1"/>
  <c r="U38" i="96" s="1"/>
  <c r="V38" i="96" s="1"/>
  <c r="W38" i="96" s="1"/>
  <c r="X38" i="96" s="1"/>
  <c r="Y38" i="96" s="1"/>
  <c r="Z38" i="96" s="1"/>
  <c r="AA38" i="96" s="1"/>
  <c r="AB38" i="96" s="1"/>
  <c r="AC38" i="96" s="1"/>
  <c r="AD38" i="96" s="1"/>
  <c r="AE38" i="96" s="1"/>
  <c r="AF38" i="96" s="1"/>
  <c r="AG38" i="96" s="1"/>
  <c r="AH38" i="96" s="1"/>
  <c r="D63" i="96"/>
  <c r="F63" i="96" s="1"/>
  <c r="G63" i="96" s="1"/>
  <c r="H63" i="96" s="1"/>
  <c r="I63" i="96" s="1"/>
  <c r="J63" i="96" s="1"/>
  <c r="K63" i="96" s="1"/>
  <c r="L63" i="96" s="1"/>
  <c r="M63" i="96" s="1"/>
  <c r="N63" i="96" s="1"/>
  <c r="O63" i="96" s="1"/>
  <c r="P63" i="96" s="1"/>
  <c r="Q63" i="96" s="1"/>
  <c r="R63" i="96" s="1"/>
  <c r="S63" i="96" s="1"/>
  <c r="T63" i="96" s="1"/>
  <c r="U63" i="96" s="1"/>
  <c r="V63" i="96" s="1"/>
  <c r="W63" i="96" s="1"/>
  <c r="X63" i="96" s="1"/>
  <c r="Y63" i="96" s="1"/>
  <c r="Z63" i="96" s="1"/>
  <c r="AA63" i="96" s="1"/>
  <c r="AB63" i="96" s="1"/>
  <c r="AC63" i="96" s="1"/>
  <c r="AD63" i="96" s="1"/>
  <c r="AE63" i="96" s="1"/>
  <c r="AF63" i="96" s="1"/>
  <c r="AG63" i="96" s="1"/>
  <c r="AH63" i="96" s="1"/>
  <c r="D14" i="96"/>
  <c r="F14" i="96" s="1"/>
  <c r="G14" i="96" s="1"/>
  <c r="H14" i="96" s="1"/>
  <c r="I14" i="96" s="1"/>
  <c r="J14" i="96" s="1"/>
  <c r="K14" i="96" s="1"/>
  <c r="L14" i="96" s="1"/>
  <c r="M14" i="96" s="1"/>
  <c r="N14" i="96" s="1"/>
  <c r="O14" i="96" s="1"/>
  <c r="P14" i="96" s="1"/>
  <c r="Q14" i="96" s="1"/>
  <c r="R14" i="96" s="1"/>
  <c r="S14" i="96" s="1"/>
  <c r="T14" i="96" s="1"/>
  <c r="U14" i="96" s="1"/>
  <c r="V14" i="96" s="1"/>
  <c r="W14" i="96" s="1"/>
  <c r="X14" i="96" s="1"/>
  <c r="Y14" i="96" s="1"/>
  <c r="Z14" i="96" s="1"/>
  <c r="AA14" i="96" s="1"/>
  <c r="AB14" i="96" s="1"/>
  <c r="AC14" i="96" s="1"/>
  <c r="AD14" i="96" s="1"/>
  <c r="AE14" i="96" s="1"/>
  <c r="AF14" i="96" s="1"/>
  <c r="AG14" i="96" s="1"/>
  <c r="AH14" i="96" s="1"/>
  <c r="D24" i="96"/>
  <c r="F24" i="96" s="1"/>
  <c r="G24" i="96" s="1"/>
  <c r="H24" i="96" s="1"/>
  <c r="I24" i="96" s="1"/>
  <c r="J24" i="96" s="1"/>
  <c r="K24" i="96" s="1"/>
  <c r="L24" i="96" s="1"/>
  <c r="M24" i="96" s="1"/>
  <c r="N24" i="96" s="1"/>
  <c r="O24" i="96" s="1"/>
  <c r="P24" i="96" s="1"/>
  <c r="Q24" i="96" s="1"/>
  <c r="R24" i="96" s="1"/>
  <c r="S24" i="96" s="1"/>
  <c r="T24" i="96" s="1"/>
  <c r="U24" i="96" s="1"/>
  <c r="V24" i="96" s="1"/>
  <c r="W24" i="96" s="1"/>
  <c r="X24" i="96" s="1"/>
  <c r="Y24" i="96" s="1"/>
  <c r="Z24" i="96" s="1"/>
  <c r="AA24" i="96" s="1"/>
  <c r="AB24" i="96" s="1"/>
  <c r="AC24" i="96" s="1"/>
  <c r="AD24" i="96" s="1"/>
  <c r="AE24" i="96" s="1"/>
  <c r="AF24" i="96" s="1"/>
  <c r="AG24" i="96" s="1"/>
  <c r="AH24" i="96" s="1"/>
  <c r="D39" i="96"/>
  <c r="F39" i="96" s="1"/>
  <c r="G39" i="96" s="1"/>
  <c r="H39" i="96" s="1"/>
  <c r="I39" i="96" s="1"/>
  <c r="J39" i="96" s="1"/>
  <c r="K39" i="96" s="1"/>
  <c r="L39" i="96" s="1"/>
  <c r="M39" i="96" s="1"/>
  <c r="N39" i="96" s="1"/>
  <c r="O39" i="96" s="1"/>
  <c r="P39" i="96" s="1"/>
  <c r="Q39" i="96" s="1"/>
  <c r="R39" i="96" s="1"/>
  <c r="S39" i="96" s="1"/>
  <c r="T39" i="96" s="1"/>
  <c r="U39" i="96" s="1"/>
  <c r="V39" i="96" s="1"/>
  <c r="W39" i="96" s="1"/>
  <c r="X39" i="96" s="1"/>
  <c r="Y39" i="96" s="1"/>
  <c r="Z39" i="96" s="1"/>
  <c r="AA39" i="96" s="1"/>
  <c r="AB39" i="96" s="1"/>
  <c r="AC39" i="96" s="1"/>
  <c r="AD39" i="96" s="1"/>
  <c r="AE39" i="96" s="1"/>
  <c r="AF39" i="96" s="1"/>
  <c r="AG39" i="96" s="1"/>
  <c r="AH39" i="96" s="1"/>
  <c r="D54" i="96"/>
  <c r="F54" i="96" s="1"/>
  <c r="G54" i="96" s="1"/>
  <c r="H54" i="96" s="1"/>
  <c r="I54" i="96" s="1"/>
  <c r="J54" i="96" s="1"/>
  <c r="K54" i="96" s="1"/>
  <c r="L54" i="96" s="1"/>
  <c r="M54" i="96" s="1"/>
  <c r="N54" i="96" s="1"/>
  <c r="O54" i="96" s="1"/>
  <c r="P54" i="96" s="1"/>
  <c r="Q54" i="96" s="1"/>
  <c r="R54" i="96" s="1"/>
  <c r="S54" i="96" s="1"/>
  <c r="T54" i="96" s="1"/>
  <c r="U54" i="96" s="1"/>
  <c r="V54" i="96" s="1"/>
  <c r="W54" i="96" s="1"/>
  <c r="X54" i="96" s="1"/>
  <c r="Y54" i="96" s="1"/>
  <c r="Z54" i="96" s="1"/>
  <c r="AA54" i="96" s="1"/>
  <c r="AB54" i="96" s="1"/>
  <c r="AC54" i="96" s="1"/>
  <c r="AD54" i="96" s="1"/>
  <c r="AE54" i="96" s="1"/>
  <c r="AF54" i="96" s="1"/>
  <c r="AG54" i="96" s="1"/>
  <c r="AH54" i="96" s="1"/>
  <c r="D42" i="96"/>
  <c r="F42" i="96" s="1"/>
  <c r="G42" i="96" s="1"/>
  <c r="H42" i="96" s="1"/>
  <c r="I42" i="96" s="1"/>
  <c r="J42" i="96" s="1"/>
  <c r="K42" i="96" s="1"/>
  <c r="L42" i="96" s="1"/>
  <c r="M42" i="96" s="1"/>
  <c r="N42" i="96" s="1"/>
  <c r="O42" i="96" s="1"/>
  <c r="P42" i="96" s="1"/>
  <c r="Q42" i="96" s="1"/>
  <c r="R42" i="96" s="1"/>
  <c r="S42" i="96" s="1"/>
  <c r="T42" i="96" s="1"/>
  <c r="U42" i="96" s="1"/>
  <c r="V42" i="96" s="1"/>
  <c r="W42" i="96" s="1"/>
  <c r="X42" i="96" s="1"/>
  <c r="Y42" i="96" s="1"/>
  <c r="Z42" i="96" s="1"/>
  <c r="AA42" i="96" s="1"/>
  <c r="AB42" i="96" s="1"/>
  <c r="AC42" i="96" s="1"/>
  <c r="AD42" i="96" s="1"/>
  <c r="AE42" i="96" s="1"/>
  <c r="AF42" i="96" s="1"/>
  <c r="AG42" i="96" s="1"/>
  <c r="AH42" i="96" s="1"/>
  <c r="D7" i="96"/>
  <c r="F7" i="96" s="1"/>
  <c r="G7" i="96" s="1"/>
  <c r="H7" i="96" s="1"/>
  <c r="I7" i="96" s="1"/>
  <c r="J7" i="96" s="1"/>
  <c r="K7" i="96" s="1"/>
  <c r="L7" i="96" s="1"/>
  <c r="M7" i="96" s="1"/>
  <c r="N7" i="96" s="1"/>
  <c r="O7" i="96" s="1"/>
  <c r="P7" i="96" s="1"/>
  <c r="Q7" i="96" s="1"/>
  <c r="R7" i="96" s="1"/>
  <c r="S7" i="96" s="1"/>
  <c r="T7" i="96" s="1"/>
  <c r="U7" i="96" s="1"/>
  <c r="V7" i="96" s="1"/>
  <c r="W7" i="96" s="1"/>
  <c r="X7" i="96" s="1"/>
  <c r="Y7" i="96" s="1"/>
  <c r="Z7" i="96" s="1"/>
  <c r="AA7" i="96" s="1"/>
  <c r="AB7" i="96" s="1"/>
  <c r="AC7" i="96" s="1"/>
  <c r="AD7" i="96" s="1"/>
  <c r="AE7" i="96" s="1"/>
  <c r="AF7" i="96" s="1"/>
  <c r="AG7" i="96" s="1"/>
  <c r="AH7" i="96" s="1"/>
  <c r="D57" i="96"/>
  <c r="F57" i="96" s="1"/>
  <c r="G57" i="96" s="1"/>
  <c r="H57" i="96" s="1"/>
  <c r="I57" i="96" s="1"/>
  <c r="J57" i="96" s="1"/>
  <c r="K57" i="96" s="1"/>
  <c r="L57" i="96" s="1"/>
  <c r="M57" i="96" s="1"/>
  <c r="N57" i="96" s="1"/>
  <c r="O57" i="96" s="1"/>
  <c r="P57" i="96" s="1"/>
  <c r="Q57" i="96" s="1"/>
  <c r="R57" i="96" s="1"/>
  <c r="S57" i="96" s="1"/>
  <c r="T57" i="96" s="1"/>
  <c r="U57" i="96" s="1"/>
  <c r="V57" i="96" s="1"/>
  <c r="W57" i="96" s="1"/>
  <c r="X57" i="96" s="1"/>
  <c r="Y57" i="96" s="1"/>
  <c r="Z57" i="96" s="1"/>
  <c r="AA57" i="96" s="1"/>
  <c r="AB57" i="96" s="1"/>
  <c r="AC57" i="96" s="1"/>
  <c r="AD57" i="96" s="1"/>
  <c r="AE57" i="96" s="1"/>
  <c r="AF57" i="96" s="1"/>
  <c r="AG57" i="96" s="1"/>
  <c r="AH57" i="96" s="1"/>
  <c r="D28" i="96"/>
  <c r="F28" i="96" s="1"/>
  <c r="G28" i="96" s="1"/>
  <c r="H28" i="96" s="1"/>
  <c r="I28" i="96" s="1"/>
  <c r="J28" i="96" s="1"/>
  <c r="K28" i="96" s="1"/>
  <c r="L28" i="96" s="1"/>
  <c r="M28" i="96" s="1"/>
  <c r="N28" i="96" s="1"/>
  <c r="O28" i="96" s="1"/>
  <c r="P28" i="96" s="1"/>
  <c r="Q28" i="96" s="1"/>
  <c r="R28" i="96" s="1"/>
  <c r="S28" i="96" s="1"/>
  <c r="T28" i="96" s="1"/>
  <c r="U28" i="96" s="1"/>
  <c r="V28" i="96" s="1"/>
  <c r="W28" i="96" s="1"/>
  <c r="X28" i="96" s="1"/>
  <c r="Y28" i="96" s="1"/>
  <c r="Z28" i="96" s="1"/>
  <c r="AA28" i="96" s="1"/>
  <c r="AB28" i="96" s="1"/>
  <c r="AC28" i="96" s="1"/>
  <c r="AD28" i="96" s="1"/>
  <c r="AE28" i="96" s="1"/>
  <c r="AF28" i="96" s="1"/>
  <c r="AG28" i="96" s="1"/>
  <c r="AH28" i="96" s="1"/>
  <c r="E116" i="95"/>
  <c r="E65" i="95"/>
  <c r="E25" i="95"/>
  <c r="D29" i="96"/>
  <c r="F29" i="96" s="1"/>
  <c r="G29" i="96" s="1"/>
  <c r="H29" i="96" s="1"/>
  <c r="I29" i="96" s="1"/>
  <c r="J29" i="96" s="1"/>
  <c r="K29" i="96" s="1"/>
  <c r="L29" i="96" s="1"/>
  <c r="M29" i="96" s="1"/>
  <c r="N29" i="96" s="1"/>
  <c r="O29" i="96" s="1"/>
  <c r="P29" i="96" s="1"/>
  <c r="Q29" i="96" s="1"/>
  <c r="R29" i="96" s="1"/>
  <c r="S29" i="96" s="1"/>
  <c r="T29" i="96" s="1"/>
  <c r="U29" i="96" s="1"/>
  <c r="V29" i="96" s="1"/>
  <c r="W29" i="96" s="1"/>
  <c r="X29" i="96" s="1"/>
  <c r="Y29" i="96" s="1"/>
  <c r="Z29" i="96" s="1"/>
  <c r="AA29" i="96" s="1"/>
  <c r="AB29" i="96" s="1"/>
  <c r="AC29" i="96" s="1"/>
  <c r="AD29" i="96" s="1"/>
  <c r="AE29" i="96" s="1"/>
  <c r="AF29" i="96" s="1"/>
  <c r="AG29" i="96" s="1"/>
  <c r="AH29" i="96" s="1"/>
  <c r="D44" i="96"/>
  <c r="F44" i="96" s="1"/>
  <c r="G44" i="96" s="1"/>
  <c r="H44" i="96" s="1"/>
  <c r="I44" i="96" s="1"/>
  <c r="J44" i="96" s="1"/>
  <c r="K44" i="96" s="1"/>
  <c r="L44" i="96" s="1"/>
  <c r="M44" i="96" s="1"/>
  <c r="N44" i="96" s="1"/>
  <c r="O44" i="96" s="1"/>
  <c r="P44" i="96" s="1"/>
  <c r="Q44" i="96" s="1"/>
  <c r="R44" i="96" s="1"/>
  <c r="S44" i="96" s="1"/>
  <c r="T44" i="96" s="1"/>
  <c r="U44" i="96" s="1"/>
  <c r="V44" i="96" s="1"/>
  <c r="W44" i="96" s="1"/>
  <c r="X44" i="96" s="1"/>
  <c r="Y44" i="96" s="1"/>
  <c r="Z44" i="96" s="1"/>
  <c r="AA44" i="96" s="1"/>
  <c r="AB44" i="96" s="1"/>
  <c r="AC44" i="96" s="1"/>
  <c r="AD44" i="96" s="1"/>
  <c r="AE44" i="96" s="1"/>
  <c r="AF44" i="96" s="1"/>
  <c r="AG44" i="96" s="1"/>
  <c r="AH44" i="96" s="1"/>
  <c r="D59" i="96"/>
  <c r="F59" i="96" s="1"/>
  <c r="G59" i="96" s="1"/>
  <c r="H59" i="96" s="1"/>
  <c r="I59" i="96" s="1"/>
  <c r="J59" i="96" s="1"/>
  <c r="K59" i="96" s="1"/>
  <c r="L59" i="96" s="1"/>
  <c r="M59" i="96" s="1"/>
  <c r="N59" i="96" s="1"/>
  <c r="O59" i="96" s="1"/>
  <c r="P59" i="96" s="1"/>
  <c r="Q59" i="96" s="1"/>
  <c r="R59" i="96" s="1"/>
  <c r="S59" i="96" s="1"/>
  <c r="T59" i="96" s="1"/>
  <c r="U59" i="96" s="1"/>
  <c r="V59" i="96" s="1"/>
  <c r="W59" i="96" s="1"/>
  <c r="X59" i="96" s="1"/>
  <c r="Y59" i="96" s="1"/>
  <c r="Z59" i="96" s="1"/>
  <c r="AA59" i="96" s="1"/>
  <c r="AB59" i="96" s="1"/>
  <c r="AC59" i="96" s="1"/>
  <c r="AD59" i="96" s="1"/>
  <c r="AE59" i="96" s="1"/>
  <c r="AF59" i="96" s="1"/>
  <c r="AG59" i="96" s="1"/>
  <c r="AH59" i="96" s="1"/>
  <c r="E86" i="95"/>
  <c r="E101" i="95"/>
  <c r="D13" i="96"/>
  <c r="F13" i="96" s="1"/>
  <c r="G13" i="96" s="1"/>
  <c r="H13" i="96" s="1"/>
  <c r="I13" i="96" s="1"/>
  <c r="J13" i="96" s="1"/>
  <c r="K13" i="96" s="1"/>
  <c r="L13" i="96" s="1"/>
  <c r="M13" i="96" s="1"/>
  <c r="N13" i="96" s="1"/>
  <c r="O13" i="96" s="1"/>
  <c r="P13" i="96" s="1"/>
  <c r="Q13" i="96" s="1"/>
  <c r="R13" i="96" s="1"/>
  <c r="S13" i="96" s="1"/>
  <c r="T13" i="96" s="1"/>
  <c r="U13" i="96" s="1"/>
  <c r="V13" i="96" s="1"/>
  <c r="W13" i="96" s="1"/>
  <c r="X13" i="96" s="1"/>
  <c r="Y13" i="96" s="1"/>
  <c r="Z13" i="96" s="1"/>
  <c r="AA13" i="96" s="1"/>
  <c r="AB13" i="96" s="1"/>
  <c r="AC13" i="96" s="1"/>
  <c r="AD13" i="96" s="1"/>
  <c r="AE13" i="96" s="1"/>
  <c r="AF13" i="96" s="1"/>
  <c r="AG13" i="96" s="1"/>
  <c r="AH13" i="96" s="1"/>
  <c r="R14" i="119"/>
  <c r="D12" i="96"/>
  <c r="F12" i="96" s="1"/>
  <c r="G12" i="96" s="1"/>
  <c r="H12" i="96" s="1"/>
  <c r="I12" i="96" s="1"/>
  <c r="J12" i="96" s="1"/>
  <c r="K12" i="96" s="1"/>
  <c r="L12" i="96" s="1"/>
  <c r="M12" i="96" s="1"/>
  <c r="N12" i="96" s="1"/>
  <c r="O12" i="96" s="1"/>
  <c r="P12" i="96" s="1"/>
  <c r="Q12" i="96" s="1"/>
  <c r="R12" i="96" s="1"/>
  <c r="S12" i="96" s="1"/>
  <c r="T12" i="96" s="1"/>
  <c r="U12" i="96" s="1"/>
  <c r="V12" i="96" s="1"/>
  <c r="W12" i="96" s="1"/>
  <c r="X12" i="96" s="1"/>
  <c r="Y12" i="96" s="1"/>
  <c r="Z12" i="96" s="1"/>
  <c r="AA12" i="96" s="1"/>
  <c r="AB12" i="96" s="1"/>
  <c r="AC12" i="96" s="1"/>
  <c r="AD12" i="96" s="1"/>
  <c r="AE12" i="96" s="1"/>
  <c r="AF12" i="96" s="1"/>
  <c r="AG12" i="96" s="1"/>
  <c r="AH12" i="96" s="1"/>
  <c r="D22" i="96"/>
  <c r="F22" i="96" s="1"/>
  <c r="G22" i="96" s="1"/>
  <c r="H22" i="96" s="1"/>
  <c r="I22" i="96" s="1"/>
  <c r="J22" i="96" s="1"/>
  <c r="K22" i="96" s="1"/>
  <c r="L22" i="96" s="1"/>
  <c r="M22" i="96" s="1"/>
  <c r="N22" i="96" s="1"/>
  <c r="O22" i="96" s="1"/>
  <c r="P22" i="96" s="1"/>
  <c r="Q22" i="96" s="1"/>
  <c r="R22" i="96" s="1"/>
  <c r="S22" i="96" s="1"/>
  <c r="T22" i="96" s="1"/>
  <c r="U22" i="96" s="1"/>
  <c r="V22" i="96" s="1"/>
  <c r="W22" i="96" s="1"/>
  <c r="X22" i="96" s="1"/>
  <c r="Y22" i="96" s="1"/>
  <c r="Z22" i="96" s="1"/>
  <c r="AA22" i="96" s="1"/>
  <c r="AB22" i="96" s="1"/>
  <c r="AC22" i="96" s="1"/>
  <c r="AD22" i="96" s="1"/>
  <c r="AE22" i="96" s="1"/>
  <c r="AF22" i="96" s="1"/>
  <c r="AG22" i="96" s="1"/>
  <c r="AH22" i="96" s="1"/>
  <c r="E10" i="95"/>
  <c r="D17" i="111"/>
  <c r="D23" i="96"/>
  <c r="F23" i="96" s="1"/>
  <c r="G23" i="96" s="1"/>
  <c r="H23" i="96" s="1"/>
  <c r="I23" i="96" s="1"/>
  <c r="J23" i="96" s="1"/>
  <c r="K23" i="96" s="1"/>
  <c r="L23" i="96" s="1"/>
  <c r="M23" i="96" s="1"/>
  <c r="N23" i="96" s="1"/>
  <c r="O23" i="96" s="1"/>
  <c r="P23" i="96" s="1"/>
  <c r="Q23" i="96" s="1"/>
  <c r="R23" i="96" s="1"/>
  <c r="S23" i="96" s="1"/>
  <c r="T23" i="96" s="1"/>
  <c r="U23" i="96" s="1"/>
  <c r="V23" i="96" s="1"/>
  <c r="W23" i="96" s="1"/>
  <c r="X23" i="96" s="1"/>
  <c r="Y23" i="96" s="1"/>
  <c r="Z23" i="96" s="1"/>
  <c r="AA23" i="96" s="1"/>
  <c r="AB23" i="96" s="1"/>
  <c r="AC23" i="96" s="1"/>
  <c r="AD23" i="96" s="1"/>
  <c r="AE23" i="96" s="1"/>
  <c r="AF23" i="96" s="1"/>
  <c r="AG23" i="96" s="1"/>
  <c r="AH23" i="96" s="1"/>
  <c r="D53" i="96"/>
  <c r="F53" i="96" s="1"/>
  <c r="G53" i="96" s="1"/>
  <c r="H53" i="96" s="1"/>
  <c r="I53" i="96" s="1"/>
  <c r="J53" i="96" s="1"/>
  <c r="K53" i="96" s="1"/>
  <c r="L53" i="96" s="1"/>
  <c r="M53" i="96" s="1"/>
  <c r="N53" i="96" s="1"/>
  <c r="O53" i="96" s="1"/>
  <c r="P53" i="96" s="1"/>
  <c r="Q53" i="96" s="1"/>
  <c r="R53" i="96" s="1"/>
  <c r="S53" i="96" s="1"/>
  <c r="T53" i="96" s="1"/>
  <c r="U53" i="96" s="1"/>
  <c r="V53" i="96" s="1"/>
  <c r="W53" i="96" s="1"/>
  <c r="X53" i="96" s="1"/>
  <c r="Y53" i="96" s="1"/>
  <c r="Z53" i="96" s="1"/>
  <c r="AA53" i="96" s="1"/>
  <c r="AB53" i="96" s="1"/>
  <c r="AC53" i="96" s="1"/>
  <c r="AD53" i="96" s="1"/>
  <c r="AE53" i="96" s="1"/>
  <c r="AF53" i="96" s="1"/>
  <c r="AG53" i="96" s="1"/>
  <c r="AH53" i="96" s="1"/>
  <c r="P14" i="119"/>
  <c r="D27" i="96"/>
  <c r="F27" i="96" s="1"/>
  <c r="G27" i="96" s="1"/>
  <c r="H27" i="96" s="1"/>
  <c r="I27" i="96" s="1"/>
  <c r="J27" i="96" s="1"/>
  <c r="K27" i="96" s="1"/>
  <c r="L27" i="96" s="1"/>
  <c r="M27" i="96" s="1"/>
  <c r="N27" i="96" s="1"/>
  <c r="O27" i="96" s="1"/>
  <c r="P27" i="96" s="1"/>
  <c r="Q27" i="96" s="1"/>
  <c r="R27" i="96" s="1"/>
  <c r="S27" i="96" s="1"/>
  <c r="T27" i="96" s="1"/>
  <c r="U27" i="96" s="1"/>
  <c r="V27" i="96" s="1"/>
  <c r="W27" i="96" s="1"/>
  <c r="X27" i="96" s="1"/>
  <c r="Y27" i="96" s="1"/>
  <c r="Z27" i="96" s="1"/>
  <c r="AA27" i="96" s="1"/>
  <c r="AB27" i="96" s="1"/>
  <c r="AC27" i="96" s="1"/>
  <c r="AD27" i="96" s="1"/>
  <c r="AE27" i="96" s="1"/>
  <c r="AF27" i="96" s="1"/>
  <c r="AG27" i="96" s="1"/>
  <c r="AH27" i="96" s="1"/>
  <c r="D17" i="96"/>
  <c r="F17" i="96" s="1"/>
  <c r="G17" i="96" s="1"/>
  <c r="H17" i="96" s="1"/>
  <c r="I17" i="96" s="1"/>
  <c r="J17" i="96" s="1"/>
  <c r="K17" i="96" s="1"/>
  <c r="L17" i="96" s="1"/>
  <c r="M17" i="96" s="1"/>
  <c r="N17" i="96" s="1"/>
  <c r="O17" i="96" s="1"/>
  <c r="P17" i="96" s="1"/>
  <c r="Q17" i="96" s="1"/>
  <c r="R17" i="96" s="1"/>
  <c r="S17" i="96" s="1"/>
  <c r="T17" i="96" s="1"/>
  <c r="U17" i="96" s="1"/>
  <c r="V17" i="96" s="1"/>
  <c r="W17" i="96" s="1"/>
  <c r="X17" i="96" s="1"/>
  <c r="Y17" i="96" s="1"/>
  <c r="Z17" i="96" s="1"/>
  <c r="AA17" i="96" s="1"/>
  <c r="AB17" i="96" s="1"/>
  <c r="AC17" i="96" s="1"/>
  <c r="AD17" i="96" s="1"/>
  <c r="AE17" i="96" s="1"/>
  <c r="AF17" i="96" s="1"/>
  <c r="AG17" i="96" s="1"/>
  <c r="AH17" i="96" s="1"/>
  <c r="E40" i="95"/>
  <c r="E55" i="95"/>
  <c r="E20" i="95"/>
  <c r="E60" i="95"/>
  <c r="E76" i="95"/>
  <c r="E106" i="95"/>
  <c r="O14" i="119"/>
  <c r="E15" i="95"/>
  <c r="E126" i="95"/>
  <c r="J15" i="119"/>
  <c r="D18" i="96"/>
  <c r="F18" i="96" s="1"/>
  <c r="G18" i="96" s="1"/>
  <c r="H18" i="96" s="1"/>
  <c r="I18" i="96" s="1"/>
  <c r="J18" i="96" s="1"/>
  <c r="K18" i="96" s="1"/>
  <c r="L18" i="96" s="1"/>
  <c r="M18" i="96" s="1"/>
  <c r="N18" i="96" s="1"/>
  <c r="O18" i="96" s="1"/>
  <c r="P18" i="96" s="1"/>
  <c r="Q18" i="96" s="1"/>
  <c r="R18" i="96" s="1"/>
  <c r="S18" i="96" s="1"/>
  <c r="T18" i="96" s="1"/>
  <c r="U18" i="96" s="1"/>
  <c r="V18" i="96" s="1"/>
  <c r="W18" i="96" s="1"/>
  <c r="X18" i="96" s="1"/>
  <c r="Y18" i="96" s="1"/>
  <c r="Z18" i="96" s="1"/>
  <c r="AA18" i="96" s="1"/>
  <c r="AB18" i="96" s="1"/>
  <c r="AC18" i="96" s="1"/>
  <c r="AD18" i="96" s="1"/>
  <c r="AE18" i="96" s="1"/>
  <c r="AF18" i="96" s="1"/>
  <c r="AG18" i="96" s="1"/>
  <c r="AH18" i="96" s="1"/>
  <c r="D43" i="96"/>
  <c r="F43" i="96" s="1"/>
  <c r="G43" i="96" s="1"/>
  <c r="H43" i="96" s="1"/>
  <c r="I43" i="96" s="1"/>
  <c r="J43" i="96" s="1"/>
  <c r="K43" i="96" s="1"/>
  <c r="L43" i="96" s="1"/>
  <c r="M43" i="96" s="1"/>
  <c r="N43" i="96" s="1"/>
  <c r="O43" i="96" s="1"/>
  <c r="P43" i="96" s="1"/>
  <c r="Q43" i="96" s="1"/>
  <c r="R43" i="96" s="1"/>
  <c r="S43" i="96" s="1"/>
  <c r="T43" i="96" s="1"/>
  <c r="U43" i="96" s="1"/>
  <c r="V43" i="96" s="1"/>
  <c r="W43" i="96" s="1"/>
  <c r="X43" i="96" s="1"/>
  <c r="Y43" i="96" s="1"/>
  <c r="Z43" i="96" s="1"/>
  <c r="AA43" i="96" s="1"/>
  <c r="AB43" i="96" s="1"/>
  <c r="AC43" i="96" s="1"/>
  <c r="AD43" i="96" s="1"/>
  <c r="AE43" i="96" s="1"/>
  <c r="AF43" i="96" s="1"/>
  <c r="AG43" i="96" s="1"/>
  <c r="AH43" i="96" s="1"/>
  <c r="D58" i="96"/>
  <c r="F58" i="96" s="1"/>
  <c r="G58" i="96" s="1"/>
  <c r="H58" i="96" s="1"/>
  <c r="I58" i="96" s="1"/>
  <c r="J58" i="96" s="1"/>
  <c r="K58" i="96" s="1"/>
  <c r="L58" i="96" s="1"/>
  <c r="M58" i="96" s="1"/>
  <c r="N58" i="96" s="1"/>
  <c r="O58" i="96" s="1"/>
  <c r="P58" i="96" s="1"/>
  <c r="Q58" i="96" s="1"/>
  <c r="R58" i="96" s="1"/>
  <c r="S58" i="96" s="1"/>
  <c r="T58" i="96" s="1"/>
  <c r="U58" i="96" s="1"/>
  <c r="V58" i="96" s="1"/>
  <c r="W58" i="96" s="1"/>
  <c r="X58" i="96" s="1"/>
  <c r="Y58" i="96" s="1"/>
  <c r="Z58" i="96" s="1"/>
  <c r="AA58" i="96" s="1"/>
  <c r="AB58" i="96" s="1"/>
  <c r="AC58" i="96" s="1"/>
  <c r="AD58" i="96" s="1"/>
  <c r="AE58" i="96" s="1"/>
  <c r="AF58" i="96" s="1"/>
  <c r="AG58" i="96" s="1"/>
  <c r="AH58" i="96" s="1"/>
  <c r="D9" i="96"/>
  <c r="F9" i="96" s="1"/>
  <c r="G9" i="96" s="1"/>
  <c r="H9" i="96" s="1"/>
  <c r="I9" i="96" s="1"/>
  <c r="J9" i="96" s="1"/>
  <c r="K9" i="96" s="1"/>
  <c r="L9" i="96" s="1"/>
  <c r="M9" i="96" s="1"/>
  <c r="N9" i="96" s="1"/>
  <c r="O9" i="96" s="1"/>
  <c r="P9" i="96" s="1"/>
  <c r="Q9" i="96" s="1"/>
  <c r="R9" i="96" s="1"/>
  <c r="S9" i="96" s="1"/>
  <c r="T9" i="96" s="1"/>
  <c r="U9" i="96" s="1"/>
  <c r="V9" i="96" s="1"/>
  <c r="W9" i="96" s="1"/>
  <c r="X9" i="96" s="1"/>
  <c r="Y9" i="96" s="1"/>
  <c r="Z9" i="96" s="1"/>
  <c r="AA9" i="96" s="1"/>
  <c r="AB9" i="96" s="1"/>
  <c r="AC9" i="96" s="1"/>
  <c r="AD9" i="96" s="1"/>
  <c r="AE9" i="96" s="1"/>
  <c r="AF9" i="96" s="1"/>
  <c r="AG9" i="96" s="1"/>
  <c r="AH9" i="96" s="1"/>
  <c r="D19" i="96"/>
  <c r="F19" i="96" s="1"/>
  <c r="G19" i="96" s="1"/>
  <c r="H19" i="96" s="1"/>
  <c r="I19" i="96" s="1"/>
  <c r="J19" i="96" s="1"/>
  <c r="K19" i="96" s="1"/>
  <c r="L19" i="96" s="1"/>
  <c r="M19" i="96" s="1"/>
  <c r="N19" i="96" s="1"/>
  <c r="O19" i="96" s="1"/>
  <c r="P19" i="96" s="1"/>
  <c r="Q19" i="96" s="1"/>
  <c r="R19" i="96" s="1"/>
  <c r="S19" i="96" s="1"/>
  <c r="T19" i="96" s="1"/>
  <c r="U19" i="96" s="1"/>
  <c r="V19" i="96" s="1"/>
  <c r="W19" i="96" s="1"/>
  <c r="X19" i="96" s="1"/>
  <c r="Y19" i="96" s="1"/>
  <c r="Z19" i="96" s="1"/>
  <c r="AA19" i="96" s="1"/>
  <c r="AB19" i="96" s="1"/>
  <c r="AC19" i="96" s="1"/>
  <c r="AD19" i="96" s="1"/>
  <c r="AE19" i="96" s="1"/>
  <c r="AF19" i="96" s="1"/>
  <c r="AG19" i="96" s="1"/>
  <c r="AH19" i="96" s="1"/>
  <c r="K30" i="119"/>
  <c r="Q14" i="119"/>
  <c r="D37" i="96"/>
  <c r="F37" i="96" s="1"/>
  <c r="G37" i="96" s="1"/>
  <c r="H37" i="96" s="1"/>
  <c r="I37" i="96" s="1"/>
  <c r="J37" i="96" s="1"/>
  <c r="K37" i="96" s="1"/>
  <c r="L37" i="96" s="1"/>
  <c r="M37" i="96" s="1"/>
  <c r="N37" i="96" s="1"/>
  <c r="O37" i="96" s="1"/>
  <c r="P37" i="96" s="1"/>
  <c r="Q37" i="96" s="1"/>
  <c r="R37" i="96" s="1"/>
  <c r="S37" i="96" s="1"/>
  <c r="T37" i="96" s="1"/>
  <c r="U37" i="96" s="1"/>
  <c r="V37" i="96" s="1"/>
  <c r="W37" i="96" s="1"/>
  <c r="X37" i="96" s="1"/>
  <c r="Y37" i="96" s="1"/>
  <c r="Z37" i="96" s="1"/>
  <c r="AA37" i="96" s="1"/>
  <c r="AB37" i="96" s="1"/>
  <c r="AC37" i="96" s="1"/>
  <c r="AD37" i="96" s="1"/>
  <c r="AE37" i="96" s="1"/>
  <c r="AF37" i="96" s="1"/>
  <c r="AG37" i="96" s="1"/>
  <c r="AH37" i="96" s="1"/>
  <c r="C32" i="111"/>
  <c r="C33" i="111" s="1"/>
  <c r="C16" i="111"/>
  <c r="P40" i="117"/>
  <c r="V23" i="117" s="1"/>
  <c r="N40" i="117"/>
  <c r="F32" i="111"/>
  <c r="F16" i="111"/>
  <c r="C9" i="111"/>
  <c r="C14" i="111" s="1"/>
  <c r="I20" i="119"/>
  <c r="N14" i="117"/>
  <c r="P14" i="117"/>
  <c r="V14" i="117" s="1"/>
  <c r="E32" i="111"/>
  <c r="E16" i="111"/>
  <c r="P15" i="117"/>
  <c r="V15" i="117" s="1"/>
  <c r="N15" i="117"/>
  <c r="P16" i="117"/>
  <c r="V16" i="117" s="1"/>
  <c r="N16" i="117"/>
  <c r="N43" i="117"/>
  <c r="P43" i="117"/>
  <c r="V26" i="117" s="1"/>
  <c r="N13" i="117"/>
  <c r="P13" i="117"/>
  <c r="V13" i="117" s="1"/>
  <c r="N17" i="117"/>
  <c r="P17" i="117"/>
  <c r="V17" i="117" s="1"/>
  <c r="P5" i="117"/>
  <c r="N5" i="117"/>
  <c r="P48" i="117"/>
  <c r="V31" i="117" s="1"/>
  <c r="N48" i="117"/>
  <c r="E30" i="95"/>
  <c r="E45" i="95"/>
  <c r="E81" i="95"/>
  <c r="E91" i="95"/>
  <c r="E121" i="95"/>
  <c r="D15" i="111"/>
  <c r="P41" i="117"/>
  <c r="V24" i="117" s="1"/>
  <c r="N41" i="117"/>
  <c r="N45" i="117"/>
  <c r="P45" i="117"/>
  <c r="V28" i="117" s="1"/>
  <c r="P49" i="117"/>
  <c r="V32" i="117" s="1"/>
  <c r="N49" i="117"/>
  <c r="N53" i="117"/>
  <c r="P53" i="117"/>
  <c r="V36" i="117" s="1"/>
  <c r="E17" i="111"/>
  <c r="P46" i="117"/>
  <c r="V29" i="117" s="1"/>
  <c r="N46" i="117"/>
  <c r="P50" i="117"/>
  <c r="V33" i="117" s="1"/>
  <c r="N50" i="117"/>
  <c r="N54" i="117"/>
  <c r="P54" i="117"/>
  <c r="V37" i="117" s="1"/>
  <c r="N8" i="117"/>
  <c r="P8" i="117"/>
  <c r="K15" i="119"/>
  <c r="E4" i="111"/>
  <c r="N22" i="117"/>
  <c r="P22" i="117"/>
  <c r="P23" i="117"/>
  <c r="N23" i="117"/>
  <c r="P10" i="117"/>
  <c r="V10" i="117" s="1"/>
  <c r="N10" i="117"/>
  <c r="P39" i="117"/>
  <c r="V22" i="117" s="1"/>
  <c r="N39" i="117"/>
  <c r="E71" i="95"/>
  <c r="P24" i="117"/>
  <c r="N24" i="117"/>
  <c r="P7" i="117"/>
  <c r="N7" i="117"/>
  <c r="N11" i="117"/>
  <c r="P11" i="117"/>
  <c r="V11" i="117" s="1"/>
  <c r="N19" i="117"/>
  <c r="P19" i="117"/>
  <c r="V19" i="117" s="1"/>
  <c r="P9" i="117"/>
  <c r="V9" i="117" s="1"/>
  <c r="N9" i="117"/>
  <c r="P44" i="117"/>
  <c r="V27" i="117" s="1"/>
  <c r="N44" i="117"/>
  <c r="P6" i="117"/>
  <c r="N6" i="117"/>
  <c r="C17" i="111"/>
  <c r="N12" i="117"/>
  <c r="P12" i="117"/>
  <c r="V12" i="117" s="1"/>
  <c r="N20" i="117"/>
  <c r="P20" i="117"/>
  <c r="V20" i="117" s="1"/>
  <c r="P47" i="117"/>
  <c r="V30" i="117" s="1"/>
  <c r="N47" i="117"/>
  <c r="N51" i="117"/>
  <c r="P51" i="117"/>
  <c r="V34" i="117" s="1"/>
  <c r="J20" i="119"/>
  <c r="D9" i="111"/>
  <c r="D13" i="111" s="1"/>
  <c r="K25" i="119"/>
  <c r="L29" i="119" s="1"/>
  <c r="N29" i="119" s="1"/>
  <c r="E20" i="111"/>
  <c r="D16" i="111"/>
  <c r="E15" i="111"/>
  <c r="P52" i="117"/>
  <c r="V35" i="117" s="1"/>
  <c r="N52" i="117"/>
  <c r="I25" i="119"/>
  <c r="I29" i="119" s="1"/>
  <c r="C20" i="111"/>
  <c r="N18" i="117"/>
  <c r="P18" i="117"/>
  <c r="V18" i="117" s="1"/>
  <c r="P42" i="117"/>
  <c r="V25" i="117" s="1"/>
  <c r="N42" i="117"/>
  <c r="N25" i="117"/>
  <c r="P25" i="117"/>
  <c r="E9" i="111"/>
  <c r="K20" i="119"/>
  <c r="D19" i="111"/>
  <c r="D23" i="111" s="1"/>
  <c r="J25" i="119"/>
  <c r="J29" i="119" s="1"/>
  <c r="I15" i="119"/>
  <c r="C5" i="111"/>
  <c r="C15" i="111" s="1"/>
  <c r="D31" i="111"/>
  <c r="D34" i="111" s="1"/>
  <c r="D33" i="111"/>
  <c r="D8" i="111"/>
  <c r="F15" i="95"/>
  <c r="E15" i="96" s="1"/>
  <c r="F20" i="95"/>
  <c r="E20" i="96" s="1"/>
  <c r="F60" i="95"/>
  <c r="E60" i="96" s="1"/>
  <c r="F86" i="95"/>
  <c r="AI25" i="96" s="1"/>
  <c r="AI21" i="96"/>
  <c r="D21" i="96" s="1"/>
  <c r="F21" i="96" s="1"/>
  <c r="G21" i="96" s="1"/>
  <c r="H21" i="96" s="1"/>
  <c r="I21" i="96" s="1"/>
  <c r="J21" i="96" s="1"/>
  <c r="K21" i="96" s="1"/>
  <c r="L21" i="96" s="1"/>
  <c r="M21" i="96" s="1"/>
  <c r="N21" i="96" s="1"/>
  <c r="O21" i="96" s="1"/>
  <c r="P21" i="96" s="1"/>
  <c r="Q21" i="96" s="1"/>
  <c r="R21" i="96" s="1"/>
  <c r="S21" i="96" s="1"/>
  <c r="T21" i="96" s="1"/>
  <c r="U21" i="96" s="1"/>
  <c r="V21" i="96" s="1"/>
  <c r="W21" i="96" s="1"/>
  <c r="X21" i="96" s="1"/>
  <c r="Y21" i="96" s="1"/>
  <c r="Z21" i="96" s="1"/>
  <c r="AA21" i="96" s="1"/>
  <c r="AB21" i="96" s="1"/>
  <c r="AC21" i="96" s="1"/>
  <c r="AD21" i="96" s="1"/>
  <c r="AE21" i="96" s="1"/>
  <c r="AF21" i="96" s="1"/>
  <c r="AG21" i="96" s="1"/>
  <c r="AH21" i="96" s="1"/>
  <c r="F106" i="95"/>
  <c r="AI45" i="96" s="1"/>
  <c r="AI41" i="96"/>
  <c r="D41" i="96" s="1"/>
  <c r="F41" i="96" s="1"/>
  <c r="G41" i="96" s="1"/>
  <c r="H41" i="96" s="1"/>
  <c r="I41" i="96" s="1"/>
  <c r="J41" i="96" s="1"/>
  <c r="K41" i="96" s="1"/>
  <c r="L41" i="96" s="1"/>
  <c r="M41" i="96" s="1"/>
  <c r="N41" i="96" s="1"/>
  <c r="O41" i="96" s="1"/>
  <c r="P41" i="96" s="1"/>
  <c r="Q41" i="96" s="1"/>
  <c r="R41" i="96" s="1"/>
  <c r="S41" i="96" s="1"/>
  <c r="T41" i="96" s="1"/>
  <c r="U41" i="96" s="1"/>
  <c r="V41" i="96" s="1"/>
  <c r="W41" i="96" s="1"/>
  <c r="X41" i="96" s="1"/>
  <c r="Y41" i="96" s="1"/>
  <c r="Z41" i="96" s="1"/>
  <c r="AA41" i="96" s="1"/>
  <c r="AB41" i="96" s="1"/>
  <c r="AC41" i="96" s="1"/>
  <c r="AD41" i="96" s="1"/>
  <c r="AE41" i="96" s="1"/>
  <c r="AF41" i="96" s="1"/>
  <c r="AG41" i="96" s="1"/>
  <c r="AH41" i="96" s="1"/>
  <c r="F116" i="95"/>
  <c r="AI55" i="96" s="1"/>
  <c r="AI51" i="96"/>
  <c r="D51" i="96" s="1"/>
  <c r="F51" i="96" s="1"/>
  <c r="G51" i="96" s="1"/>
  <c r="H51" i="96" s="1"/>
  <c r="I51" i="96" s="1"/>
  <c r="J51" i="96" s="1"/>
  <c r="K51" i="96" s="1"/>
  <c r="L51" i="96" s="1"/>
  <c r="M51" i="96" s="1"/>
  <c r="N51" i="96" s="1"/>
  <c r="O51" i="96" s="1"/>
  <c r="P51" i="96" s="1"/>
  <c r="Q51" i="96" s="1"/>
  <c r="R51" i="96" s="1"/>
  <c r="S51" i="96" s="1"/>
  <c r="T51" i="96" s="1"/>
  <c r="U51" i="96" s="1"/>
  <c r="V51" i="96" s="1"/>
  <c r="W51" i="96" s="1"/>
  <c r="X51" i="96" s="1"/>
  <c r="Y51" i="96" s="1"/>
  <c r="Z51" i="96" s="1"/>
  <c r="AA51" i="96" s="1"/>
  <c r="AB51" i="96" s="1"/>
  <c r="AC51" i="96" s="1"/>
  <c r="AD51" i="96" s="1"/>
  <c r="AE51" i="96" s="1"/>
  <c r="AF51" i="96" s="1"/>
  <c r="AG51" i="96" s="1"/>
  <c r="AH51" i="96" s="1"/>
  <c r="F25" i="95"/>
  <c r="E25" i="96" s="1"/>
  <c r="F50" i="95"/>
  <c r="E50" i="96" s="1"/>
  <c r="F10" i="95"/>
  <c r="E10" i="96" s="1"/>
  <c r="F30" i="95"/>
  <c r="E30" i="96" s="1"/>
  <c r="F45" i="95"/>
  <c r="E45" i="96" s="1"/>
  <c r="F65" i="95"/>
  <c r="E65" i="96" s="1"/>
  <c r="F81" i="95"/>
  <c r="AI20" i="96" s="1"/>
  <c r="AI16" i="96"/>
  <c r="D16" i="96" s="1"/>
  <c r="F16" i="96" s="1"/>
  <c r="G16" i="96" s="1"/>
  <c r="H16" i="96" s="1"/>
  <c r="I16" i="96" s="1"/>
  <c r="J16" i="96" s="1"/>
  <c r="K16" i="96" s="1"/>
  <c r="L16" i="96" s="1"/>
  <c r="M16" i="96" s="1"/>
  <c r="N16" i="96" s="1"/>
  <c r="O16" i="96" s="1"/>
  <c r="P16" i="96" s="1"/>
  <c r="Q16" i="96" s="1"/>
  <c r="R16" i="96" s="1"/>
  <c r="S16" i="96" s="1"/>
  <c r="T16" i="96" s="1"/>
  <c r="U16" i="96" s="1"/>
  <c r="V16" i="96" s="1"/>
  <c r="W16" i="96" s="1"/>
  <c r="X16" i="96" s="1"/>
  <c r="Y16" i="96" s="1"/>
  <c r="Z16" i="96" s="1"/>
  <c r="AA16" i="96" s="1"/>
  <c r="AB16" i="96" s="1"/>
  <c r="AC16" i="96" s="1"/>
  <c r="AD16" i="96" s="1"/>
  <c r="AE16" i="96" s="1"/>
  <c r="AF16" i="96" s="1"/>
  <c r="AG16" i="96" s="1"/>
  <c r="AH16" i="96" s="1"/>
  <c r="F91" i="95"/>
  <c r="AI30" i="96" s="1"/>
  <c r="AI26" i="96"/>
  <c r="F101" i="95"/>
  <c r="AI40" i="96" s="1"/>
  <c r="AI36" i="96"/>
  <c r="D36" i="96" s="1"/>
  <c r="F36" i="96" s="1"/>
  <c r="G36" i="96" s="1"/>
  <c r="H36" i="96" s="1"/>
  <c r="I36" i="96" s="1"/>
  <c r="J36" i="96" s="1"/>
  <c r="K36" i="96" s="1"/>
  <c r="L36" i="96" s="1"/>
  <c r="M36" i="96" s="1"/>
  <c r="N36" i="96" s="1"/>
  <c r="O36" i="96" s="1"/>
  <c r="P36" i="96" s="1"/>
  <c r="Q36" i="96" s="1"/>
  <c r="R36" i="96" s="1"/>
  <c r="S36" i="96" s="1"/>
  <c r="T36" i="96" s="1"/>
  <c r="U36" i="96" s="1"/>
  <c r="V36" i="96" s="1"/>
  <c r="W36" i="96" s="1"/>
  <c r="X36" i="96" s="1"/>
  <c r="Y36" i="96" s="1"/>
  <c r="Z36" i="96" s="1"/>
  <c r="AA36" i="96" s="1"/>
  <c r="AB36" i="96" s="1"/>
  <c r="AC36" i="96" s="1"/>
  <c r="AD36" i="96" s="1"/>
  <c r="AE36" i="96" s="1"/>
  <c r="AF36" i="96" s="1"/>
  <c r="AG36" i="96" s="1"/>
  <c r="AH36" i="96" s="1"/>
  <c r="F111" i="95"/>
  <c r="AI50" i="96" s="1"/>
  <c r="AI46" i="96"/>
  <c r="D46" i="96" s="1"/>
  <c r="F46" i="96" s="1"/>
  <c r="G46" i="96" s="1"/>
  <c r="H46" i="96" s="1"/>
  <c r="I46" i="96" s="1"/>
  <c r="J46" i="96" s="1"/>
  <c r="K46" i="96" s="1"/>
  <c r="L46" i="96" s="1"/>
  <c r="M46" i="96" s="1"/>
  <c r="N46" i="96" s="1"/>
  <c r="O46" i="96" s="1"/>
  <c r="P46" i="96" s="1"/>
  <c r="Q46" i="96" s="1"/>
  <c r="R46" i="96" s="1"/>
  <c r="S46" i="96" s="1"/>
  <c r="T46" i="96" s="1"/>
  <c r="U46" i="96" s="1"/>
  <c r="V46" i="96" s="1"/>
  <c r="W46" i="96" s="1"/>
  <c r="X46" i="96" s="1"/>
  <c r="Y46" i="96" s="1"/>
  <c r="Z46" i="96" s="1"/>
  <c r="AA46" i="96" s="1"/>
  <c r="AB46" i="96" s="1"/>
  <c r="AC46" i="96" s="1"/>
  <c r="AD46" i="96" s="1"/>
  <c r="AE46" i="96" s="1"/>
  <c r="AF46" i="96" s="1"/>
  <c r="AG46" i="96" s="1"/>
  <c r="AH46" i="96" s="1"/>
  <c r="F121" i="95"/>
  <c r="AI60" i="96" s="1"/>
  <c r="AI56" i="96"/>
  <c r="D56" i="96" s="1"/>
  <c r="F56" i="96" s="1"/>
  <c r="G56" i="96" s="1"/>
  <c r="H56" i="96" s="1"/>
  <c r="I56" i="96" s="1"/>
  <c r="J56" i="96" s="1"/>
  <c r="K56" i="96" s="1"/>
  <c r="L56" i="96" s="1"/>
  <c r="M56" i="96" s="1"/>
  <c r="N56" i="96" s="1"/>
  <c r="O56" i="96" s="1"/>
  <c r="P56" i="96" s="1"/>
  <c r="Q56" i="96" s="1"/>
  <c r="R56" i="96" s="1"/>
  <c r="S56" i="96" s="1"/>
  <c r="T56" i="96" s="1"/>
  <c r="U56" i="96" s="1"/>
  <c r="V56" i="96" s="1"/>
  <c r="W56" i="96" s="1"/>
  <c r="X56" i="96" s="1"/>
  <c r="Y56" i="96" s="1"/>
  <c r="Z56" i="96" s="1"/>
  <c r="AA56" i="96" s="1"/>
  <c r="AB56" i="96" s="1"/>
  <c r="AC56" i="96" s="1"/>
  <c r="AD56" i="96" s="1"/>
  <c r="AE56" i="96" s="1"/>
  <c r="AF56" i="96" s="1"/>
  <c r="AG56" i="96" s="1"/>
  <c r="AH56" i="96" s="1"/>
  <c r="F71" i="95"/>
  <c r="AI10" i="96" s="1"/>
  <c r="AI6" i="96"/>
  <c r="D6" i="96" s="1"/>
  <c r="F6" i="96" s="1"/>
  <c r="G6" i="96" s="1"/>
  <c r="H6" i="96" s="1"/>
  <c r="I6" i="96" s="1"/>
  <c r="J6" i="96" s="1"/>
  <c r="K6" i="96" s="1"/>
  <c r="L6" i="96" s="1"/>
  <c r="M6" i="96" s="1"/>
  <c r="N6" i="96" s="1"/>
  <c r="O6" i="96" s="1"/>
  <c r="P6" i="96" s="1"/>
  <c r="Q6" i="96" s="1"/>
  <c r="R6" i="96" s="1"/>
  <c r="S6" i="96" s="1"/>
  <c r="T6" i="96" s="1"/>
  <c r="U6" i="96" s="1"/>
  <c r="V6" i="96" s="1"/>
  <c r="W6" i="96" s="1"/>
  <c r="X6" i="96" s="1"/>
  <c r="Y6" i="96" s="1"/>
  <c r="Z6" i="96" s="1"/>
  <c r="AA6" i="96" s="1"/>
  <c r="AB6" i="96" s="1"/>
  <c r="AC6" i="96" s="1"/>
  <c r="AD6" i="96" s="1"/>
  <c r="AE6" i="96" s="1"/>
  <c r="AF6" i="96" s="1"/>
  <c r="AG6" i="96" s="1"/>
  <c r="AH6" i="96" s="1"/>
  <c r="F40" i="95"/>
  <c r="E40" i="96" s="1"/>
  <c r="F55" i="95"/>
  <c r="E55" i="96" s="1"/>
  <c r="F35" i="95"/>
  <c r="E35" i="96" s="1"/>
  <c r="F76" i="95"/>
  <c r="AI15" i="96" s="1"/>
  <c r="AI11" i="96"/>
  <c r="D11" i="96" s="1"/>
  <c r="F11" i="96" s="1"/>
  <c r="G11" i="96" s="1"/>
  <c r="H11" i="96" s="1"/>
  <c r="I11" i="96" s="1"/>
  <c r="J11" i="96" s="1"/>
  <c r="K11" i="96" s="1"/>
  <c r="L11" i="96" s="1"/>
  <c r="M11" i="96" s="1"/>
  <c r="N11" i="96" s="1"/>
  <c r="O11" i="96" s="1"/>
  <c r="P11" i="96" s="1"/>
  <c r="Q11" i="96" s="1"/>
  <c r="R11" i="96" s="1"/>
  <c r="S11" i="96" s="1"/>
  <c r="T11" i="96" s="1"/>
  <c r="U11" i="96" s="1"/>
  <c r="V11" i="96" s="1"/>
  <c r="W11" i="96" s="1"/>
  <c r="X11" i="96" s="1"/>
  <c r="Y11" i="96" s="1"/>
  <c r="Z11" i="96" s="1"/>
  <c r="AA11" i="96" s="1"/>
  <c r="AB11" i="96" s="1"/>
  <c r="AC11" i="96" s="1"/>
  <c r="AD11" i="96" s="1"/>
  <c r="AE11" i="96" s="1"/>
  <c r="AF11" i="96" s="1"/>
  <c r="AG11" i="96" s="1"/>
  <c r="AH11" i="96" s="1"/>
  <c r="F96" i="95"/>
  <c r="AI35" i="96" s="1"/>
  <c r="AI31" i="96"/>
  <c r="D31" i="96" s="1"/>
  <c r="F31" i="96" s="1"/>
  <c r="G31" i="96" s="1"/>
  <c r="H31" i="96" s="1"/>
  <c r="I31" i="96" s="1"/>
  <c r="J31" i="96" s="1"/>
  <c r="K31" i="96" s="1"/>
  <c r="L31" i="96" s="1"/>
  <c r="M31" i="96" s="1"/>
  <c r="N31" i="96" s="1"/>
  <c r="O31" i="96" s="1"/>
  <c r="P31" i="96" s="1"/>
  <c r="Q31" i="96" s="1"/>
  <c r="R31" i="96" s="1"/>
  <c r="S31" i="96" s="1"/>
  <c r="T31" i="96" s="1"/>
  <c r="U31" i="96" s="1"/>
  <c r="V31" i="96" s="1"/>
  <c r="W31" i="96" s="1"/>
  <c r="X31" i="96" s="1"/>
  <c r="Y31" i="96" s="1"/>
  <c r="Z31" i="96" s="1"/>
  <c r="AA31" i="96" s="1"/>
  <c r="AB31" i="96" s="1"/>
  <c r="AC31" i="96" s="1"/>
  <c r="AD31" i="96" s="1"/>
  <c r="AE31" i="96" s="1"/>
  <c r="AF31" i="96" s="1"/>
  <c r="AG31" i="96" s="1"/>
  <c r="AH31" i="96" s="1"/>
  <c r="F126" i="95"/>
  <c r="AI65" i="96" s="1"/>
  <c r="D65" i="96" s="1"/>
  <c r="F65" i="96" s="1"/>
  <c r="G65" i="96" s="1"/>
  <c r="H65" i="96" s="1"/>
  <c r="I65" i="96" s="1"/>
  <c r="J65" i="96" s="1"/>
  <c r="K65" i="96" s="1"/>
  <c r="L65" i="96" s="1"/>
  <c r="M65" i="96" s="1"/>
  <c r="N65" i="96" s="1"/>
  <c r="O65" i="96" s="1"/>
  <c r="P65" i="96" s="1"/>
  <c r="Q65" i="96" s="1"/>
  <c r="R65" i="96" s="1"/>
  <c r="S65" i="96" s="1"/>
  <c r="T65" i="96" s="1"/>
  <c r="U65" i="96" s="1"/>
  <c r="V65" i="96" s="1"/>
  <c r="W65" i="96" s="1"/>
  <c r="X65" i="96" s="1"/>
  <c r="Y65" i="96" s="1"/>
  <c r="Z65" i="96" s="1"/>
  <c r="AA65" i="96" s="1"/>
  <c r="AB65" i="96" s="1"/>
  <c r="AC65" i="96" s="1"/>
  <c r="AD65" i="96" s="1"/>
  <c r="AE65" i="96" s="1"/>
  <c r="AF65" i="96" s="1"/>
  <c r="AG65" i="96" s="1"/>
  <c r="AH65" i="96" s="1"/>
  <c r="AI61" i="96"/>
  <c r="D61" i="96" s="1"/>
  <c r="F61" i="96" s="1"/>
  <c r="G61" i="96" s="1"/>
  <c r="H61" i="96" s="1"/>
  <c r="I61" i="96" s="1"/>
  <c r="J61" i="96" s="1"/>
  <c r="K61" i="96" s="1"/>
  <c r="L61" i="96" s="1"/>
  <c r="M61" i="96" s="1"/>
  <c r="N61" i="96" s="1"/>
  <c r="O61" i="96" s="1"/>
  <c r="P61" i="96" s="1"/>
  <c r="Q61" i="96" s="1"/>
  <c r="R61" i="96" s="1"/>
  <c r="S61" i="96" s="1"/>
  <c r="T61" i="96" s="1"/>
  <c r="U61" i="96" s="1"/>
  <c r="V61" i="96" s="1"/>
  <c r="W61" i="96" s="1"/>
  <c r="X61" i="96" s="1"/>
  <c r="Y61" i="96" s="1"/>
  <c r="Z61" i="96" s="1"/>
  <c r="AA61" i="96" s="1"/>
  <c r="AB61" i="96" s="1"/>
  <c r="AC61" i="96" s="1"/>
  <c r="AD61" i="96" s="1"/>
  <c r="AE61" i="96" s="1"/>
  <c r="AF61" i="96" s="1"/>
  <c r="AG61" i="96" s="1"/>
  <c r="AH61" i="96" s="1"/>
  <c r="F21" i="109"/>
  <c r="G21" i="109"/>
  <c r="H21" i="109"/>
  <c r="C48" i="79"/>
  <c r="C6" i="114" s="1"/>
  <c r="H9" i="114" s="1"/>
  <c r="I22" i="109" s="1"/>
  <c r="P12" i="120" s="1"/>
  <c r="O11" i="120" l="1"/>
  <c r="H65" i="109"/>
  <c r="H43" i="109"/>
  <c r="O10" i="120"/>
  <c r="G65" i="109"/>
  <c r="G43" i="109"/>
  <c r="O9" i="120"/>
  <c r="F43" i="109"/>
  <c r="F65" i="109"/>
  <c r="E14" i="111"/>
  <c r="V5" i="117"/>
  <c r="K29" i="119"/>
  <c r="V7" i="117"/>
  <c r="V8" i="117"/>
  <c r="D14" i="111"/>
  <c r="V6" i="117"/>
  <c r="D35" i="96"/>
  <c r="F35" i="96" s="1"/>
  <c r="G35" i="96" s="1"/>
  <c r="H35" i="96" s="1"/>
  <c r="I35" i="96" s="1"/>
  <c r="J35" i="96" s="1"/>
  <c r="K35" i="96" s="1"/>
  <c r="L35" i="96" s="1"/>
  <c r="M35" i="96" s="1"/>
  <c r="N35" i="96" s="1"/>
  <c r="O35" i="96" s="1"/>
  <c r="P35" i="96" s="1"/>
  <c r="Q35" i="96" s="1"/>
  <c r="R35" i="96" s="1"/>
  <c r="S35" i="96" s="1"/>
  <c r="T35" i="96" s="1"/>
  <c r="U35" i="96" s="1"/>
  <c r="V35" i="96" s="1"/>
  <c r="W35" i="96" s="1"/>
  <c r="X35" i="96" s="1"/>
  <c r="Y35" i="96" s="1"/>
  <c r="Z35" i="96" s="1"/>
  <c r="AA35" i="96" s="1"/>
  <c r="AB35" i="96" s="1"/>
  <c r="AC35" i="96" s="1"/>
  <c r="AD35" i="96" s="1"/>
  <c r="AE35" i="96" s="1"/>
  <c r="AF35" i="96" s="1"/>
  <c r="AG35" i="96" s="1"/>
  <c r="AH35" i="96" s="1"/>
  <c r="D20" i="96"/>
  <c r="F20" i="96" s="1"/>
  <c r="G20" i="96" s="1"/>
  <c r="H20" i="96" s="1"/>
  <c r="I20" i="96" s="1"/>
  <c r="J20" i="96" s="1"/>
  <c r="K20" i="96" s="1"/>
  <c r="L20" i="96" s="1"/>
  <c r="M20" i="96" s="1"/>
  <c r="N20" i="96" s="1"/>
  <c r="O20" i="96" s="1"/>
  <c r="P20" i="96" s="1"/>
  <c r="Q20" i="96" s="1"/>
  <c r="R20" i="96" s="1"/>
  <c r="S20" i="96" s="1"/>
  <c r="T20" i="96" s="1"/>
  <c r="U20" i="96" s="1"/>
  <c r="V20" i="96" s="1"/>
  <c r="W20" i="96" s="1"/>
  <c r="X20" i="96" s="1"/>
  <c r="Y20" i="96" s="1"/>
  <c r="Z20" i="96" s="1"/>
  <c r="AA20" i="96" s="1"/>
  <c r="AB20" i="96" s="1"/>
  <c r="AC20" i="96" s="1"/>
  <c r="AD20" i="96" s="1"/>
  <c r="AE20" i="96" s="1"/>
  <c r="AF20" i="96" s="1"/>
  <c r="AG20" i="96" s="1"/>
  <c r="AH20" i="96" s="1"/>
  <c r="D25" i="96"/>
  <c r="F25" i="96" s="1"/>
  <c r="G25" i="96" s="1"/>
  <c r="H25" i="96" s="1"/>
  <c r="I25" i="96" s="1"/>
  <c r="J25" i="96" s="1"/>
  <c r="K25" i="96" s="1"/>
  <c r="L25" i="96" s="1"/>
  <c r="M25" i="96" s="1"/>
  <c r="N25" i="96" s="1"/>
  <c r="O25" i="96" s="1"/>
  <c r="P25" i="96" s="1"/>
  <c r="Q25" i="96" s="1"/>
  <c r="R25" i="96" s="1"/>
  <c r="S25" i="96" s="1"/>
  <c r="T25" i="96" s="1"/>
  <c r="U25" i="96" s="1"/>
  <c r="V25" i="96" s="1"/>
  <c r="W25" i="96" s="1"/>
  <c r="X25" i="96" s="1"/>
  <c r="Y25" i="96" s="1"/>
  <c r="Z25" i="96" s="1"/>
  <c r="AA25" i="96" s="1"/>
  <c r="AB25" i="96" s="1"/>
  <c r="AC25" i="96" s="1"/>
  <c r="AD25" i="96" s="1"/>
  <c r="AE25" i="96" s="1"/>
  <c r="AF25" i="96" s="1"/>
  <c r="AG25" i="96" s="1"/>
  <c r="AH25" i="96" s="1"/>
  <c r="D40" i="96"/>
  <c r="F40" i="96" s="1"/>
  <c r="G40" i="96" s="1"/>
  <c r="H40" i="96" s="1"/>
  <c r="I40" i="96" s="1"/>
  <c r="J40" i="96" s="1"/>
  <c r="K40" i="96" s="1"/>
  <c r="L40" i="96" s="1"/>
  <c r="M40" i="96" s="1"/>
  <c r="N40" i="96" s="1"/>
  <c r="O40" i="96" s="1"/>
  <c r="P40" i="96" s="1"/>
  <c r="Q40" i="96" s="1"/>
  <c r="R40" i="96" s="1"/>
  <c r="S40" i="96" s="1"/>
  <c r="T40" i="96" s="1"/>
  <c r="U40" i="96" s="1"/>
  <c r="V40" i="96" s="1"/>
  <c r="W40" i="96" s="1"/>
  <c r="X40" i="96" s="1"/>
  <c r="Y40" i="96" s="1"/>
  <c r="Z40" i="96" s="1"/>
  <c r="AA40" i="96" s="1"/>
  <c r="AB40" i="96" s="1"/>
  <c r="AC40" i="96" s="1"/>
  <c r="AD40" i="96" s="1"/>
  <c r="AE40" i="96" s="1"/>
  <c r="AF40" i="96" s="1"/>
  <c r="AG40" i="96" s="1"/>
  <c r="AH40" i="96" s="1"/>
  <c r="D55" i="96"/>
  <c r="F55" i="96" s="1"/>
  <c r="G55" i="96" s="1"/>
  <c r="H55" i="96" s="1"/>
  <c r="I55" i="96" s="1"/>
  <c r="J55" i="96" s="1"/>
  <c r="K55" i="96" s="1"/>
  <c r="L55" i="96" s="1"/>
  <c r="M55" i="96" s="1"/>
  <c r="N55" i="96" s="1"/>
  <c r="O55" i="96" s="1"/>
  <c r="P55" i="96" s="1"/>
  <c r="Q55" i="96" s="1"/>
  <c r="R55" i="96" s="1"/>
  <c r="S55" i="96" s="1"/>
  <c r="T55" i="96" s="1"/>
  <c r="U55" i="96" s="1"/>
  <c r="V55" i="96" s="1"/>
  <c r="W55" i="96" s="1"/>
  <c r="X55" i="96" s="1"/>
  <c r="Y55" i="96" s="1"/>
  <c r="Z55" i="96" s="1"/>
  <c r="AA55" i="96" s="1"/>
  <c r="AB55" i="96" s="1"/>
  <c r="AC55" i="96" s="1"/>
  <c r="AD55" i="96" s="1"/>
  <c r="AE55" i="96" s="1"/>
  <c r="AF55" i="96" s="1"/>
  <c r="AG55" i="96" s="1"/>
  <c r="AH55" i="96" s="1"/>
  <c r="D15" i="96"/>
  <c r="F15" i="96" s="1"/>
  <c r="G15" i="96" s="1"/>
  <c r="H15" i="96" s="1"/>
  <c r="I15" i="96" s="1"/>
  <c r="J15" i="96" s="1"/>
  <c r="K15" i="96" s="1"/>
  <c r="L15" i="96" s="1"/>
  <c r="M15" i="96" s="1"/>
  <c r="N15" i="96" s="1"/>
  <c r="O15" i="96" s="1"/>
  <c r="P15" i="96" s="1"/>
  <c r="Q15" i="96" s="1"/>
  <c r="R15" i="96" s="1"/>
  <c r="S15" i="96" s="1"/>
  <c r="T15" i="96" s="1"/>
  <c r="U15" i="96" s="1"/>
  <c r="V15" i="96" s="1"/>
  <c r="W15" i="96" s="1"/>
  <c r="X15" i="96" s="1"/>
  <c r="Y15" i="96" s="1"/>
  <c r="Z15" i="96" s="1"/>
  <c r="AA15" i="96" s="1"/>
  <c r="AB15" i="96" s="1"/>
  <c r="AC15" i="96" s="1"/>
  <c r="AD15" i="96" s="1"/>
  <c r="AE15" i="96" s="1"/>
  <c r="AF15" i="96" s="1"/>
  <c r="AG15" i="96" s="1"/>
  <c r="AH15" i="96" s="1"/>
  <c r="D10" i="96"/>
  <c r="F10" i="96" s="1"/>
  <c r="G10" i="96" s="1"/>
  <c r="H10" i="96" s="1"/>
  <c r="I10" i="96" s="1"/>
  <c r="J10" i="96" s="1"/>
  <c r="K10" i="96" s="1"/>
  <c r="L10" i="96" s="1"/>
  <c r="M10" i="96" s="1"/>
  <c r="N10" i="96" s="1"/>
  <c r="O10" i="96" s="1"/>
  <c r="P10" i="96" s="1"/>
  <c r="Q10" i="96" s="1"/>
  <c r="R10" i="96" s="1"/>
  <c r="S10" i="96" s="1"/>
  <c r="T10" i="96" s="1"/>
  <c r="U10" i="96" s="1"/>
  <c r="V10" i="96" s="1"/>
  <c r="W10" i="96" s="1"/>
  <c r="X10" i="96" s="1"/>
  <c r="Y10" i="96" s="1"/>
  <c r="Z10" i="96" s="1"/>
  <c r="AA10" i="96" s="1"/>
  <c r="AB10" i="96" s="1"/>
  <c r="AC10" i="96" s="1"/>
  <c r="AD10" i="96" s="1"/>
  <c r="AE10" i="96" s="1"/>
  <c r="AF10" i="96" s="1"/>
  <c r="AG10" i="96" s="1"/>
  <c r="AH10" i="96" s="1"/>
  <c r="D30" i="96"/>
  <c r="F30" i="96" s="1"/>
  <c r="G30" i="96" s="1"/>
  <c r="H30" i="96" s="1"/>
  <c r="I30" i="96" s="1"/>
  <c r="J30" i="96" s="1"/>
  <c r="K30" i="96" s="1"/>
  <c r="L30" i="96" s="1"/>
  <c r="M30" i="96" s="1"/>
  <c r="N30" i="96" s="1"/>
  <c r="O30" i="96" s="1"/>
  <c r="P30" i="96" s="1"/>
  <c r="Q30" i="96" s="1"/>
  <c r="R30" i="96" s="1"/>
  <c r="S30" i="96" s="1"/>
  <c r="T30" i="96" s="1"/>
  <c r="U30" i="96" s="1"/>
  <c r="V30" i="96" s="1"/>
  <c r="W30" i="96" s="1"/>
  <c r="X30" i="96" s="1"/>
  <c r="Y30" i="96" s="1"/>
  <c r="Z30" i="96" s="1"/>
  <c r="AA30" i="96" s="1"/>
  <c r="AB30" i="96" s="1"/>
  <c r="AC30" i="96" s="1"/>
  <c r="AD30" i="96" s="1"/>
  <c r="AE30" i="96" s="1"/>
  <c r="AF30" i="96" s="1"/>
  <c r="AG30" i="96" s="1"/>
  <c r="AH30" i="96" s="1"/>
  <c r="D45" i="96"/>
  <c r="F45" i="96" s="1"/>
  <c r="G45" i="96" s="1"/>
  <c r="H45" i="96" s="1"/>
  <c r="I45" i="96" s="1"/>
  <c r="J45" i="96" s="1"/>
  <c r="K45" i="96" s="1"/>
  <c r="L45" i="96" s="1"/>
  <c r="M45" i="96" s="1"/>
  <c r="N45" i="96" s="1"/>
  <c r="O45" i="96" s="1"/>
  <c r="P45" i="96" s="1"/>
  <c r="Q45" i="96" s="1"/>
  <c r="R45" i="96" s="1"/>
  <c r="S45" i="96" s="1"/>
  <c r="T45" i="96" s="1"/>
  <c r="U45" i="96" s="1"/>
  <c r="V45" i="96" s="1"/>
  <c r="W45" i="96" s="1"/>
  <c r="X45" i="96" s="1"/>
  <c r="Y45" i="96" s="1"/>
  <c r="Z45" i="96" s="1"/>
  <c r="AA45" i="96" s="1"/>
  <c r="AB45" i="96" s="1"/>
  <c r="AC45" i="96" s="1"/>
  <c r="AD45" i="96" s="1"/>
  <c r="AE45" i="96" s="1"/>
  <c r="AF45" i="96" s="1"/>
  <c r="AG45" i="96" s="1"/>
  <c r="AH45" i="96" s="1"/>
  <c r="AJ9" i="121"/>
  <c r="AL9" i="121" s="1"/>
  <c r="Q10" i="120"/>
  <c r="AS9" i="121" s="1"/>
  <c r="Q11" i="120"/>
  <c r="AS10" i="121" s="1"/>
  <c r="AJ10" i="121"/>
  <c r="AL10" i="121" s="1"/>
  <c r="Q9" i="120"/>
  <c r="AJ8" i="121"/>
  <c r="AL8" i="121" s="1"/>
  <c r="E21" i="109"/>
  <c r="AK11" i="121"/>
  <c r="Q12" i="120"/>
  <c r="D25" i="111"/>
  <c r="D18" i="111"/>
  <c r="D60" i="96"/>
  <c r="F60" i="96" s="1"/>
  <c r="G60" i="96" s="1"/>
  <c r="H60" i="96" s="1"/>
  <c r="I60" i="96" s="1"/>
  <c r="J60" i="96" s="1"/>
  <c r="K60" i="96" s="1"/>
  <c r="L60" i="96" s="1"/>
  <c r="M60" i="96" s="1"/>
  <c r="N60" i="96" s="1"/>
  <c r="O60" i="96" s="1"/>
  <c r="P60" i="96" s="1"/>
  <c r="Q60" i="96" s="1"/>
  <c r="R60" i="96" s="1"/>
  <c r="S60" i="96" s="1"/>
  <c r="T60" i="96" s="1"/>
  <c r="U60" i="96" s="1"/>
  <c r="V60" i="96" s="1"/>
  <c r="W60" i="96" s="1"/>
  <c r="X60" i="96" s="1"/>
  <c r="Y60" i="96" s="1"/>
  <c r="Z60" i="96" s="1"/>
  <c r="AA60" i="96" s="1"/>
  <c r="AB60" i="96" s="1"/>
  <c r="AC60" i="96" s="1"/>
  <c r="AD60" i="96" s="1"/>
  <c r="AE60" i="96" s="1"/>
  <c r="AF60" i="96" s="1"/>
  <c r="AG60" i="96" s="1"/>
  <c r="AH60" i="96" s="1"/>
  <c r="D26" i="96"/>
  <c r="F26" i="96" s="1"/>
  <c r="G26" i="96" s="1"/>
  <c r="H26" i="96" s="1"/>
  <c r="I26" i="96" s="1"/>
  <c r="J26" i="96" s="1"/>
  <c r="K26" i="96" s="1"/>
  <c r="L26" i="96" s="1"/>
  <c r="M26" i="96" s="1"/>
  <c r="N26" i="96" s="1"/>
  <c r="O26" i="96" s="1"/>
  <c r="P26" i="96" s="1"/>
  <c r="Q26" i="96" s="1"/>
  <c r="R26" i="96" s="1"/>
  <c r="S26" i="96" s="1"/>
  <c r="T26" i="96" s="1"/>
  <c r="U26" i="96" s="1"/>
  <c r="V26" i="96" s="1"/>
  <c r="W26" i="96" s="1"/>
  <c r="X26" i="96" s="1"/>
  <c r="Y26" i="96" s="1"/>
  <c r="Z26" i="96" s="1"/>
  <c r="AA26" i="96" s="1"/>
  <c r="AB26" i="96" s="1"/>
  <c r="AC26" i="96" s="1"/>
  <c r="AD26" i="96" s="1"/>
  <c r="AE26" i="96" s="1"/>
  <c r="AF26" i="96" s="1"/>
  <c r="AG26" i="96" s="1"/>
  <c r="AH26" i="96" s="1"/>
  <c r="D50" i="96"/>
  <c r="F50" i="96" s="1"/>
  <c r="G50" i="96" s="1"/>
  <c r="H50" i="96" s="1"/>
  <c r="I50" i="96" s="1"/>
  <c r="J50" i="96" s="1"/>
  <c r="K50" i="96" s="1"/>
  <c r="L50" i="96" s="1"/>
  <c r="M50" i="96" s="1"/>
  <c r="N50" i="96" s="1"/>
  <c r="O50" i="96" s="1"/>
  <c r="P50" i="96" s="1"/>
  <c r="Q50" i="96" s="1"/>
  <c r="R50" i="96" s="1"/>
  <c r="S50" i="96" s="1"/>
  <c r="T50" i="96" s="1"/>
  <c r="U50" i="96" s="1"/>
  <c r="V50" i="96" s="1"/>
  <c r="W50" i="96" s="1"/>
  <c r="X50" i="96" s="1"/>
  <c r="Y50" i="96" s="1"/>
  <c r="Z50" i="96" s="1"/>
  <c r="AA50" i="96" s="1"/>
  <c r="AB50" i="96" s="1"/>
  <c r="AC50" i="96" s="1"/>
  <c r="AD50" i="96" s="1"/>
  <c r="AE50" i="96" s="1"/>
  <c r="AF50" i="96" s="1"/>
  <c r="AG50" i="96" s="1"/>
  <c r="AH50" i="96" s="1"/>
  <c r="AA9" i="109"/>
  <c r="E30" i="120" s="1"/>
  <c r="AA8" i="109"/>
  <c r="D30" i="120" s="1"/>
  <c r="AA10" i="109"/>
  <c r="F30" i="120" s="1"/>
  <c r="C16" i="116"/>
  <c r="D13" i="116"/>
  <c r="D12" i="116"/>
  <c r="C14" i="116"/>
  <c r="D14" i="116" s="1"/>
  <c r="F5" i="116"/>
  <c r="D5" i="116"/>
  <c r="F6" i="116"/>
  <c r="C6" i="116"/>
  <c r="C7" i="116" s="1"/>
  <c r="E6" i="116"/>
  <c r="E7" i="116" s="1"/>
  <c r="C4" i="79"/>
  <c r="G2" i="125" s="1"/>
  <c r="C3" i="79"/>
  <c r="G1" i="125" s="1"/>
  <c r="O8" i="120" l="1"/>
  <c r="E43" i="109"/>
  <c r="E65" i="109"/>
  <c r="W24" i="125"/>
  <c r="N23" i="125"/>
  <c r="U22" i="125"/>
  <c r="X21" i="125"/>
  <c r="H21" i="125"/>
  <c r="H23" i="125"/>
  <c r="W23" i="125"/>
  <c r="I21" i="125"/>
  <c r="F21" i="125"/>
  <c r="Y24" i="125"/>
  <c r="N22" i="125"/>
  <c r="H22" i="125"/>
  <c r="V23" i="125"/>
  <c r="P21" i="125"/>
  <c r="S23" i="125"/>
  <c r="R21" i="125"/>
  <c r="I23" i="125"/>
  <c r="T24" i="125"/>
  <c r="U21" i="125"/>
  <c r="Y23" i="125"/>
  <c r="P24" i="125"/>
  <c r="I24" i="125"/>
  <c r="K24" i="125"/>
  <c r="R23" i="125"/>
  <c r="Y22" i="125"/>
  <c r="I22" i="125"/>
  <c r="L21" i="125"/>
  <c r="L24" i="125"/>
  <c r="M23" i="125"/>
  <c r="O22" i="125"/>
  <c r="M21" i="125"/>
  <c r="H24" i="125"/>
  <c r="X22" i="125"/>
  <c r="O21" i="125"/>
  <c r="M24" i="125"/>
  <c r="W22" i="125"/>
  <c r="N21" i="125"/>
  <c r="F22" i="125"/>
  <c r="J24" i="125"/>
  <c r="G22" i="125"/>
  <c r="Q21" i="125"/>
  <c r="S21" i="125"/>
  <c r="X24" i="125"/>
  <c r="G24" i="125"/>
  <c r="F24" i="125"/>
  <c r="J22" i="125"/>
  <c r="G21" i="125"/>
  <c r="R22" i="125"/>
  <c r="U23" i="125"/>
  <c r="P22" i="125"/>
  <c r="S22" i="125"/>
  <c r="V22" i="125"/>
  <c r="L22" i="125"/>
  <c r="S24" i="125"/>
  <c r="Z23" i="125"/>
  <c r="J23" i="125"/>
  <c r="Q22" i="125"/>
  <c r="T21" i="125"/>
  <c r="V24" i="125"/>
  <c r="X23" i="125"/>
  <c r="Z22" i="125"/>
  <c r="W21" i="125"/>
  <c r="U24" i="125"/>
  <c r="P23" i="125"/>
  <c r="K22" i="125"/>
  <c r="Z24" i="125"/>
  <c r="O23" i="125"/>
  <c r="J21" i="125"/>
  <c r="K23" i="125"/>
  <c r="K21" i="125"/>
  <c r="L23" i="125"/>
  <c r="Q23" i="125"/>
  <c r="T23" i="125"/>
  <c r="O24" i="125"/>
  <c r="F23" i="125"/>
  <c r="M22" i="125"/>
  <c r="Q24" i="125"/>
  <c r="T22" i="125"/>
  <c r="N24" i="125"/>
  <c r="V21" i="125"/>
  <c r="G23" i="125"/>
  <c r="Y21" i="125"/>
  <c r="Z21" i="125"/>
  <c r="R24" i="125"/>
  <c r="S19" i="125"/>
  <c r="M19" i="125"/>
  <c r="T18" i="125"/>
  <c r="R14" i="125"/>
  <c r="S13" i="125"/>
  <c r="H8" i="125"/>
  <c r="T7" i="125"/>
  <c r="Q18" i="125"/>
  <c r="R13" i="125"/>
  <c r="U9" i="125"/>
  <c r="N7" i="125"/>
  <c r="I13" i="125"/>
  <c r="W8" i="125"/>
  <c r="O6" i="125"/>
  <c r="F9" i="125"/>
  <c r="Q8" i="125"/>
  <c r="W7" i="125"/>
  <c r="F19" i="125"/>
  <c r="L14" i="125"/>
  <c r="Q6" i="125"/>
  <c r="P9" i="125"/>
  <c r="L7" i="125"/>
  <c r="S8" i="125"/>
  <c r="P17" i="125"/>
  <c r="O7" i="125"/>
  <c r="I9" i="125"/>
  <c r="W13" i="125"/>
  <c r="L17" i="125"/>
  <c r="W6" i="125"/>
  <c r="W10" i="125" s="1"/>
  <c r="T6" i="126" s="1"/>
  <c r="Y9" i="125"/>
  <c r="Z13" i="125"/>
  <c r="U17" i="125"/>
  <c r="W11" i="125"/>
  <c r="O11" i="125"/>
  <c r="Z12" i="125"/>
  <c r="W17" i="125"/>
  <c r="R6" i="125"/>
  <c r="H11" i="125"/>
  <c r="G17" i="125"/>
  <c r="P19" i="125"/>
  <c r="S18" i="125"/>
  <c r="Z17" i="125"/>
  <c r="J17" i="125"/>
  <c r="Q16" i="125"/>
  <c r="U14" i="125"/>
  <c r="X13" i="125"/>
  <c r="H13" i="125"/>
  <c r="K12" i="125"/>
  <c r="R11" i="125"/>
  <c r="Z9" i="125"/>
  <c r="J19" i="125"/>
  <c r="H18" i="125"/>
  <c r="I17" i="125"/>
  <c r="F16" i="125"/>
  <c r="H14" i="125"/>
  <c r="F13" i="125"/>
  <c r="I12" i="125"/>
  <c r="W9" i="125"/>
  <c r="G9" i="125"/>
  <c r="N8" i="125"/>
  <c r="U7" i="125"/>
  <c r="X6" i="125"/>
  <c r="H6" i="125"/>
  <c r="V18" i="125"/>
  <c r="Q17" i="125"/>
  <c r="G16" i="125"/>
  <c r="U13" i="125"/>
  <c r="Q12" i="125"/>
  <c r="G11" i="125"/>
  <c r="H9" i="125"/>
  <c r="I8" i="125"/>
  <c r="F7" i="125"/>
  <c r="I6" i="125"/>
  <c r="U18" i="125"/>
  <c r="J7" i="125"/>
  <c r="M8" i="125"/>
  <c r="I11" i="125"/>
  <c r="O13" i="125"/>
  <c r="Z14" i="125"/>
  <c r="H17" i="125"/>
  <c r="G19" i="125"/>
  <c r="G6" i="125"/>
  <c r="V9" i="125"/>
  <c r="F18" i="125"/>
  <c r="N9" i="125"/>
  <c r="J18" i="125"/>
  <c r="X11" i="125"/>
  <c r="L8" i="125"/>
  <c r="L18" i="125"/>
  <c r="L19" i="125"/>
  <c r="F17" i="125"/>
  <c r="Q14" i="125"/>
  <c r="W12" i="125"/>
  <c r="N11" i="125"/>
  <c r="X18" i="125"/>
  <c r="Y17" i="125"/>
  <c r="X14" i="125"/>
  <c r="U11" i="125"/>
  <c r="Z8" i="125"/>
  <c r="Q7" i="125"/>
  <c r="Q10" i="125" s="1"/>
  <c r="N6" i="126" s="1"/>
  <c r="Y19" i="125"/>
  <c r="P18" i="125"/>
  <c r="W14" i="125"/>
  <c r="J12" i="125"/>
  <c r="Y8" i="125"/>
  <c r="Y6" i="125"/>
  <c r="F6" i="125"/>
  <c r="Y18" i="125"/>
  <c r="G7" i="125"/>
  <c r="X8" i="125"/>
  <c r="J13" i="125"/>
  <c r="J16" i="125"/>
  <c r="J6" i="125"/>
  <c r="P8" i="125"/>
  <c r="M13" i="125"/>
  <c r="S16" i="125"/>
  <c r="L11" i="125"/>
  <c r="P12" i="125"/>
  <c r="M17" i="125"/>
  <c r="K6" i="125"/>
  <c r="Q9" i="125"/>
  <c r="O16" i="125"/>
  <c r="T19" i="125"/>
  <c r="W18" i="125"/>
  <c r="G18" i="125"/>
  <c r="N17" i="125"/>
  <c r="U16" i="125"/>
  <c r="Y14" i="125"/>
  <c r="I14" i="125"/>
  <c r="L13" i="125"/>
  <c r="O12" i="125"/>
  <c r="V11" i="125"/>
  <c r="F11" i="125"/>
  <c r="O19" i="125"/>
  <c r="M18" i="125"/>
  <c r="O17" i="125"/>
  <c r="K16" i="125"/>
  <c r="N14" i="125"/>
  <c r="K13" i="125"/>
  <c r="N12" i="125"/>
  <c r="K11" i="125"/>
  <c r="K9" i="125"/>
  <c r="R8" i="125"/>
  <c r="Y7" i="125"/>
  <c r="I7" i="125"/>
  <c r="L6" i="125"/>
  <c r="K19" i="125"/>
  <c r="X17" i="125"/>
  <c r="N16" i="125"/>
  <c r="J14" i="125"/>
  <c r="X12" i="125"/>
  <c r="M11" i="125"/>
  <c r="M9" i="125"/>
  <c r="O8" i="125"/>
  <c r="K7" i="125"/>
  <c r="N6" i="125"/>
  <c r="I19" i="125"/>
  <c r="U6" i="125"/>
  <c r="G8" i="125"/>
  <c r="T9" i="125"/>
  <c r="U12" i="125"/>
  <c r="O14" i="125"/>
  <c r="Z16" i="125"/>
  <c r="Z18" i="125"/>
  <c r="Z6" i="125"/>
  <c r="Z7" i="125"/>
  <c r="G14" i="125"/>
  <c r="H7" i="125"/>
  <c r="K14" i="125"/>
  <c r="M12" i="125"/>
  <c r="L16" i="125"/>
  <c r="Q11" i="125"/>
  <c r="O18" i="125"/>
  <c r="V17" i="125"/>
  <c r="M16" i="125"/>
  <c r="M20" i="125" s="1"/>
  <c r="J8" i="126" s="1"/>
  <c r="T13" i="125"/>
  <c r="G12" i="125"/>
  <c r="Z19" i="125"/>
  <c r="V16" i="125"/>
  <c r="V13" i="125"/>
  <c r="Y12" i="125"/>
  <c r="S9" i="125"/>
  <c r="J8" i="125"/>
  <c r="T6" i="125"/>
  <c r="K17" i="125"/>
  <c r="N13" i="125"/>
  <c r="X9" i="125"/>
  <c r="V7" i="125"/>
  <c r="W19" i="125"/>
  <c r="R7" i="125"/>
  <c r="X16" i="125"/>
  <c r="T14" i="125"/>
  <c r="V14" i="125"/>
  <c r="W16" i="125"/>
  <c r="H12" i="125"/>
  <c r="R17" i="125"/>
  <c r="P13" i="125"/>
  <c r="U19" i="125"/>
  <c r="S14" i="125"/>
  <c r="O9" i="125"/>
  <c r="P6" i="125"/>
  <c r="P14" i="125"/>
  <c r="T8" i="125"/>
  <c r="M6" i="125"/>
  <c r="S11" i="125"/>
  <c r="H16" i="125"/>
  <c r="V19" i="125"/>
  <c r="V6" i="125"/>
  <c r="N19" i="125"/>
  <c r="X19" i="125"/>
  <c r="Y16" i="125"/>
  <c r="S12" i="125"/>
  <c r="R18" i="125"/>
  <c r="Q13" i="125"/>
  <c r="V8" i="125"/>
  <c r="R19" i="125"/>
  <c r="G13" i="125"/>
  <c r="P7" i="125"/>
  <c r="X7" i="125"/>
  <c r="L12" i="125"/>
  <c r="R16" i="125"/>
  <c r="K8" i="125"/>
  <c r="S7" i="125"/>
  <c r="V12" i="125"/>
  <c r="H19" i="125"/>
  <c r="I16" i="125"/>
  <c r="Z11" i="125"/>
  <c r="Z15" i="125" s="1"/>
  <c r="W7" i="126" s="1"/>
  <c r="T17" i="125"/>
  <c r="T12" i="125"/>
  <c r="F8" i="125"/>
  <c r="I18" i="125"/>
  <c r="T11" i="125"/>
  <c r="S6" i="125"/>
  <c r="U8" i="125"/>
  <c r="Y13" i="125"/>
  <c r="S17" i="125"/>
  <c r="R12" i="125"/>
  <c r="Y11" i="125"/>
  <c r="F12" i="125"/>
  <c r="J9" i="125"/>
  <c r="K18" i="125"/>
  <c r="M14" i="125"/>
  <c r="J11" i="125"/>
  <c r="P16" i="125"/>
  <c r="P11" i="125"/>
  <c r="M7" i="125"/>
  <c r="T16" i="125"/>
  <c r="R9" i="125"/>
  <c r="Q19" i="125"/>
  <c r="L9" i="125"/>
  <c r="F14" i="125"/>
  <c r="N18" i="125"/>
  <c r="G8" i="109"/>
  <c r="D10" i="120" s="1"/>
  <c r="G10" i="109"/>
  <c r="F10" i="120" s="1"/>
  <c r="AN10" i="121"/>
  <c r="AM10" i="121"/>
  <c r="Q8" i="120"/>
  <c r="AJ7" i="121"/>
  <c r="O31" i="120"/>
  <c r="AM8" i="121"/>
  <c r="AN8" i="121"/>
  <c r="R9" i="120"/>
  <c r="AS8" i="121"/>
  <c r="AT8" i="121" s="1"/>
  <c r="AM9" i="121"/>
  <c r="AN9" i="121"/>
  <c r="AS11" i="121"/>
  <c r="AL11" i="121"/>
  <c r="G9" i="109"/>
  <c r="E10" i="120" s="1"/>
  <c r="D26" i="111"/>
  <c r="D28" i="111" s="1"/>
  <c r="D36" i="111" s="1"/>
  <c r="D27" i="111"/>
  <c r="H9" i="109"/>
  <c r="E11" i="120" s="1"/>
  <c r="H10" i="109"/>
  <c r="F11" i="120" s="1"/>
  <c r="H8" i="109"/>
  <c r="D11" i="120" s="1"/>
  <c r="F7" i="116"/>
  <c r="D6" i="116"/>
  <c r="D7" i="116" s="1"/>
  <c r="C8" i="116" s="1"/>
  <c r="C28" i="79"/>
  <c r="D14" i="112"/>
  <c r="C14" i="112"/>
  <c r="K25" i="125" l="1"/>
  <c r="H10" i="126" s="1"/>
  <c r="R20" i="125"/>
  <c r="O8" i="126" s="1"/>
  <c r="I15" i="125"/>
  <c r="F7" i="126" s="1"/>
  <c r="S15" i="125"/>
  <c r="P7" i="126" s="1"/>
  <c r="U25" i="125"/>
  <c r="R10" i="126" s="1"/>
  <c r="Z25" i="125"/>
  <c r="W10" i="126" s="1"/>
  <c r="G25" i="125"/>
  <c r="D10" i="126" s="1"/>
  <c r="M25" i="125"/>
  <c r="J10" i="126" s="1"/>
  <c r="Y25" i="125"/>
  <c r="V10" i="126" s="1"/>
  <c r="L25" i="125"/>
  <c r="I10" i="126" s="1"/>
  <c r="T25" i="125"/>
  <c r="Q10" i="126" s="1"/>
  <c r="S25" i="125"/>
  <c r="P10" i="126" s="1"/>
  <c r="Q25" i="125"/>
  <c r="N10" i="126" s="1"/>
  <c r="F25" i="125"/>
  <c r="C10" i="126" s="1"/>
  <c r="V25" i="125"/>
  <c r="S10" i="126" s="1"/>
  <c r="J25" i="125"/>
  <c r="G10" i="126" s="1"/>
  <c r="R25" i="125"/>
  <c r="O10" i="126" s="1"/>
  <c r="I25" i="125"/>
  <c r="F10" i="126" s="1"/>
  <c r="X25" i="125"/>
  <c r="U10" i="126" s="1"/>
  <c r="W25" i="125"/>
  <c r="T10" i="126" s="1"/>
  <c r="O25" i="125"/>
  <c r="L10" i="126" s="1"/>
  <c r="P25" i="125"/>
  <c r="M10" i="126" s="1"/>
  <c r="N25" i="125"/>
  <c r="K10" i="126" s="1"/>
  <c r="H25" i="125"/>
  <c r="E10" i="126" s="1"/>
  <c r="H20" i="125"/>
  <c r="E8" i="126" s="1"/>
  <c r="W20" i="125"/>
  <c r="T8" i="126" s="1"/>
  <c r="L10" i="125"/>
  <c r="I6" i="126" s="1"/>
  <c r="O20" i="125"/>
  <c r="L8" i="126" s="1"/>
  <c r="Y10" i="125"/>
  <c r="V6" i="126" s="1"/>
  <c r="T20" i="125"/>
  <c r="Q8" i="126" s="1"/>
  <c r="J15" i="125"/>
  <c r="G7" i="126" s="1"/>
  <c r="Y20" i="125"/>
  <c r="V8" i="126" s="1"/>
  <c r="V20" i="125"/>
  <c r="S8" i="126" s="1"/>
  <c r="L20" i="125"/>
  <c r="I8" i="126" s="1"/>
  <c r="Z20" i="125"/>
  <c r="W8" i="126" s="1"/>
  <c r="G10" i="125"/>
  <c r="D6" i="126" s="1"/>
  <c r="U20" i="125"/>
  <c r="R8" i="126" s="1"/>
  <c r="F10" i="125"/>
  <c r="C6" i="126" s="1"/>
  <c r="Z10" i="125"/>
  <c r="W6" i="126" s="1"/>
  <c r="H10" i="125"/>
  <c r="E6" i="126" s="1"/>
  <c r="X15" i="125"/>
  <c r="U7" i="126" s="1"/>
  <c r="U10" i="125"/>
  <c r="R6" i="126" s="1"/>
  <c r="U15" i="125"/>
  <c r="R7" i="126" s="1"/>
  <c r="G20" i="125"/>
  <c r="D8" i="126" s="1"/>
  <c r="O15" i="125"/>
  <c r="L7" i="126" s="1"/>
  <c r="P20" i="125"/>
  <c r="M8" i="126" s="1"/>
  <c r="T15" i="125"/>
  <c r="Q7" i="126" s="1"/>
  <c r="V10" i="125"/>
  <c r="S6" i="126" s="1"/>
  <c r="M10" i="125"/>
  <c r="J6" i="126" s="1"/>
  <c r="T10" i="125"/>
  <c r="Q6" i="126" s="1"/>
  <c r="Q15" i="125"/>
  <c r="N7" i="126" s="1"/>
  <c r="N10" i="125"/>
  <c r="K6" i="126" s="1"/>
  <c r="M15" i="125"/>
  <c r="J7" i="126" s="1"/>
  <c r="X20" i="125"/>
  <c r="U8" i="126" s="1"/>
  <c r="V15" i="125"/>
  <c r="S7" i="126" s="1"/>
  <c r="K10" i="125"/>
  <c r="H6" i="126" s="1"/>
  <c r="S20" i="125"/>
  <c r="P8" i="126" s="1"/>
  <c r="J20" i="125"/>
  <c r="G8" i="126" s="1"/>
  <c r="Q20" i="125"/>
  <c r="N8" i="126" s="1"/>
  <c r="Y15" i="125"/>
  <c r="V7" i="126" s="1"/>
  <c r="I20" i="125"/>
  <c r="F8" i="126" s="1"/>
  <c r="N15" i="125"/>
  <c r="K7" i="126" s="1"/>
  <c r="X10" i="125"/>
  <c r="U6" i="126" s="1"/>
  <c r="F20" i="125"/>
  <c r="C8" i="126" s="1"/>
  <c r="H15" i="125"/>
  <c r="E7" i="126" s="1"/>
  <c r="P15" i="125"/>
  <c r="M7" i="126" s="1"/>
  <c r="S10" i="125"/>
  <c r="P6" i="126" s="1"/>
  <c r="P10" i="125"/>
  <c r="M6" i="126" s="1"/>
  <c r="N20" i="125"/>
  <c r="K8" i="126" s="1"/>
  <c r="K15" i="125"/>
  <c r="H7" i="126" s="1"/>
  <c r="K20" i="125"/>
  <c r="H8" i="126" s="1"/>
  <c r="F15" i="125"/>
  <c r="C7" i="126" s="1"/>
  <c r="L15" i="125"/>
  <c r="I7" i="126" s="1"/>
  <c r="J10" i="125"/>
  <c r="G6" i="126" s="1"/>
  <c r="I10" i="125"/>
  <c r="F6" i="126" s="1"/>
  <c r="G15" i="125"/>
  <c r="D7" i="126" s="1"/>
  <c r="R15" i="125"/>
  <c r="O7" i="126" s="1"/>
  <c r="R10" i="125"/>
  <c r="O6" i="126" s="1"/>
  <c r="W15" i="125"/>
  <c r="T7" i="126" s="1"/>
  <c r="O10" i="125"/>
  <c r="L6" i="126" s="1"/>
  <c r="R8" i="120"/>
  <c r="AS7" i="121"/>
  <c r="AT7" i="121" s="1"/>
  <c r="AL7" i="121"/>
  <c r="AJ30" i="121"/>
  <c r="AU8" i="121"/>
  <c r="AV8" i="121"/>
  <c r="AN11" i="121"/>
  <c r="AM11" i="121"/>
  <c r="I9" i="109"/>
  <c r="E12" i="120" s="1"/>
  <c r="I10" i="109"/>
  <c r="F12" i="120" s="1"/>
  <c r="I8" i="109"/>
  <c r="D12" i="120" s="1"/>
  <c r="E33" i="111"/>
  <c r="F33" i="111"/>
  <c r="W9" i="126" l="1"/>
  <c r="W11" i="126" s="1"/>
  <c r="C9" i="126"/>
  <c r="C11" i="126" s="1"/>
  <c r="T9" i="126"/>
  <c r="T11" i="126" s="1"/>
  <c r="E9" i="126"/>
  <c r="E11" i="126" s="1"/>
  <c r="L9" i="126"/>
  <c r="L11" i="126" s="1"/>
  <c r="F9" i="126"/>
  <c r="F11" i="126" s="1"/>
  <c r="P9" i="126"/>
  <c r="P11" i="126" s="1"/>
  <c r="U9" i="126"/>
  <c r="U11" i="126" s="1"/>
  <c r="H9" i="126"/>
  <c r="H11" i="126" s="1"/>
  <c r="K9" i="126"/>
  <c r="K11" i="126" s="1"/>
  <c r="S9" i="126"/>
  <c r="S11" i="126" s="1"/>
  <c r="R9" i="126"/>
  <c r="R11" i="126" s="1"/>
  <c r="G9" i="126"/>
  <c r="G11" i="126" s="1"/>
  <c r="D9" i="126"/>
  <c r="D11" i="126" s="1"/>
  <c r="Q9" i="126"/>
  <c r="Q11" i="126" s="1"/>
  <c r="I9" i="126"/>
  <c r="I11" i="126" s="1"/>
  <c r="O9" i="126"/>
  <c r="O11" i="126" s="1"/>
  <c r="M9" i="126"/>
  <c r="M11" i="126" s="1"/>
  <c r="N9" i="126"/>
  <c r="N11" i="126" s="1"/>
  <c r="J9" i="126"/>
  <c r="J11" i="126" s="1"/>
  <c r="V9" i="126"/>
  <c r="V11" i="126" s="1"/>
  <c r="AM7" i="121"/>
  <c r="AN7" i="121"/>
  <c r="AV7" i="121"/>
  <c r="AU7" i="121"/>
  <c r="J9" i="109"/>
  <c r="E13" i="120" s="1"/>
  <c r="J10" i="109"/>
  <c r="F13" i="120" s="1"/>
  <c r="J8" i="109"/>
  <c r="D13" i="120" s="1"/>
  <c r="K2" i="113"/>
  <c r="D19" i="112"/>
  <c r="D5" i="112"/>
  <c r="C27" i="79" s="1"/>
  <c r="K1" i="113" s="1"/>
  <c r="I17" i="113" s="1"/>
  <c r="D6" i="112"/>
  <c r="D7" i="112"/>
  <c r="D8" i="112"/>
  <c r="D9" i="112"/>
  <c r="D10" i="112"/>
  <c r="D11" i="112"/>
  <c r="D12" i="112"/>
  <c r="D13" i="112"/>
  <c r="D4" i="112"/>
  <c r="I8" i="113" l="1"/>
  <c r="G6" i="113"/>
  <c r="X24" i="113"/>
  <c r="X23" i="113"/>
  <c r="X22" i="113"/>
  <c r="D22" i="113"/>
  <c r="D23" i="113"/>
  <c r="D24" i="113"/>
  <c r="E22" i="113"/>
  <c r="E23" i="113"/>
  <c r="E24" i="113"/>
  <c r="D21" i="113"/>
  <c r="F24" i="113"/>
  <c r="F22" i="113"/>
  <c r="F23" i="113"/>
  <c r="X21" i="113"/>
  <c r="E21" i="113"/>
  <c r="G22" i="113"/>
  <c r="G24" i="113"/>
  <c r="G23" i="113"/>
  <c r="F21" i="113"/>
  <c r="H22" i="113"/>
  <c r="H23" i="113"/>
  <c r="H24" i="113"/>
  <c r="I19" i="113"/>
  <c r="G21" i="113"/>
  <c r="I7" i="113"/>
  <c r="I9" i="113"/>
  <c r="I14" i="113"/>
  <c r="I13" i="113"/>
  <c r="I22" i="113"/>
  <c r="I24" i="113"/>
  <c r="D12" i="113"/>
  <c r="D7" i="113"/>
  <c r="X17" i="113"/>
  <c r="X18" i="113"/>
  <c r="D17" i="113"/>
  <c r="D9" i="113"/>
  <c r="X12" i="113"/>
  <c r="D13" i="113"/>
  <c r="X13" i="113"/>
  <c r="D14" i="113"/>
  <c r="X14" i="113"/>
  <c r="D18" i="113"/>
  <c r="D8" i="113"/>
  <c r="X8" i="113"/>
  <c r="X7" i="113"/>
  <c r="D19" i="113"/>
  <c r="X19" i="113"/>
  <c r="X9" i="113"/>
  <c r="E14" i="113"/>
  <c r="E18" i="113"/>
  <c r="E9" i="113"/>
  <c r="E13" i="113"/>
  <c r="E7" i="113"/>
  <c r="E12" i="113"/>
  <c r="E19" i="113"/>
  <c r="E17" i="113"/>
  <c r="E8" i="113"/>
  <c r="X6" i="113"/>
  <c r="D6" i="113"/>
  <c r="F8" i="113"/>
  <c r="F18" i="113"/>
  <c r="F14" i="113"/>
  <c r="F7" i="113"/>
  <c r="F17" i="113"/>
  <c r="D11" i="113"/>
  <c r="F12" i="113"/>
  <c r="X11" i="113"/>
  <c r="F19" i="113"/>
  <c r="D16" i="113"/>
  <c r="X16" i="113"/>
  <c r="F9" i="113"/>
  <c r="F13" i="113"/>
  <c r="G19" i="113"/>
  <c r="G12" i="113"/>
  <c r="E11" i="113"/>
  <c r="E16" i="113"/>
  <c r="G8" i="113"/>
  <c r="G14" i="113"/>
  <c r="G18" i="113"/>
  <c r="G7" i="113"/>
  <c r="G17" i="113"/>
  <c r="G9" i="113"/>
  <c r="E6" i="113"/>
  <c r="G13" i="113"/>
  <c r="H17" i="113"/>
  <c r="H12" i="113"/>
  <c r="F6" i="113"/>
  <c r="H13" i="113"/>
  <c r="H9" i="113"/>
  <c r="H19" i="113"/>
  <c r="F11" i="113"/>
  <c r="H18" i="113"/>
  <c r="F16" i="113"/>
  <c r="H8" i="113"/>
  <c r="H14" i="113"/>
  <c r="H7" i="113"/>
  <c r="I23" i="113"/>
  <c r="G11" i="113"/>
  <c r="I12" i="113"/>
  <c r="I18" i="113"/>
  <c r="G16" i="113"/>
  <c r="K8" i="109"/>
  <c r="D14" i="120" s="1"/>
  <c r="K9" i="109"/>
  <c r="E14" i="120" s="1"/>
  <c r="K10" i="109"/>
  <c r="F14" i="120" s="1"/>
  <c r="J24" i="113"/>
  <c r="J7" i="113"/>
  <c r="H21" i="113"/>
  <c r="H6" i="113"/>
  <c r="J14" i="113"/>
  <c r="J22" i="113"/>
  <c r="J17" i="113"/>
  <c r="J8" i="113"/>
  <c r="J23" i="113"/>
  <c r="J12" i="113"/>
  <c r="J18" i="113"/>
  <c r="H11" i="113"/>
  <c r="J19" i="113"/>
  <c r="J9" i="113"/>
  <c r="J13" i="113"/>
  <c r="H16" i="113"/>
  <c r="I9" i="114"/>
  <c r="J22" i="109" s="1"/>
  <c r="P13" i="120" s="1"/>
  <c r="M9" i="114"/>
  <c r="N22" i="109" s="1"/>
  <c r="P17" i="120" s="1"/>
  <c r="Q9" i="114"/>
  <c r="R22" i="109" s="1"/>
  <c r="P21" i="120" s="1"/>
  <c r="U9" i="114"/>
  <c r="V22" i="109" s="1"/>
  <c r="P25" i="120" s="1"/>
  <c r="Y9" i="114"/>
  <c r="Z22" i="109" s="1"/>
  <c r="P29" i="120" s="1"/>
  <c r="J9" i="114"/>
  <c r="K22" i="109" s="1"/>
  <c r="P14" i="120" s="1"/>
  <c r="N9" i="114"/>
  <c r="O22" i="109" s="1"/>
  <c r="P18" i="120" s="1"/>
  <c r="R9" i="114"/>
  <c r="S22" i="109" s="1"/>
  <c r="P22" i="120" s="1"/>
  <c r="V9" i="114"/>
  <c r="W22" i="109" s="1"/>
  <c r="P26" i="120" s="1"/>
  <c r="Z9" i="114"/>
  <c r="AA22" i="109" s="1"/>
  <c r="P30" i="120" s="1"/>
  <c r="K9" i="114"/>
  <c r="L22" i="109" s="1"/>
  <c r="P15" i="120" s="1"/>
  <c r="O9" i="114"/>
  <c r="P22" i="109" s="1"/>
  <c r="P19" i="120" s="1"/>
  <c r="S9" i="114"/>
  <c r="T22" i="109" s="1"/>
  <c r="P23" i="120" s="1"/>
  <c r="W9" i="114"/>
  <c r="X22" i="109" s="1"/>
  <c r="P27" i="120" s="1"/>
  <c r="L9" i="114"/>
  <c r="M22" i="109" s="1"/>
  <c r="P16" i="120" s="1"/>
  <c r="P9" i="114"/>
  <c r="Q22" i="109" s="1"/>
  <c r="P20" i="120" s="1"/>
  <c r="T9" i="114"/>
  <c r="U22" i="109" s="1"/>
  <c r="P24" i="120" s="1"/>
  <c r="X9" i="114"/>
  <c r="Y22" i="109" s="1"/>
  <c r="P28" i="120" s="1"/>
  <c r="E19" i="109"/>
  <c r="F19" i="109"/>
  <c r="D19" i="109"/>
  <c r="E10" i="113" l="1"/>
  <c r="AK14" i="121"/>
  <c r="AL14" i="121" s="1"/>
  <c r="Q15" i="120"/>
  <c r="AS14" i="121" s="1"/>
  <c r="AK20" i="121"/>
  <c r="AL20" i="121" s="1"/>
  <c r="Q21" i="120"/>
  <c r="AS20" i="121" s="1"/>
  <c r="AK26" i="121"/>
  <c r="AL26" i="121" s="1"/>
  <c r="Q27" i="120"/>
  <c r="AS26" i="121" s="1"/>
  <c r="AK13" i="121"/>
  <c r="AL13" i="121" s="1"/>
  <c r="Q14" i="120"/>
  <c r="AS13" i="121" s="1"/>
  <c r="AK23" i="121"/>
  <c r="AL23" i="121" s="1"/>
  <c r="Q24" i="120"/>
  <c r="AS23" i="121" s="1"/>
  <c r="AK25" i="121"/>
  <c r="AL25" i="121" s="1"/>
  <c r="Q26" i="120"/>
  <c r="AS25" i="121" s="1"/>
  <c r="AK28" i="121"/>
  <c r="AL28" i="121" s="1"/>
  <c r="Q29" i="120"/>
  <c r="AS28" i="121" s="1"/>
  <c r="AK12" i="121"/>
  <c r="Q13" i="120"/>
  <c r="P31" i="120"/>
  <c r="AK15" i="121"/>
  <c r="AL15" i="121" s="1"/>
  <c r="Q16" i="120"/>
  <c r="AS15" i="121" s="1"/>
  <c r="AK17" i="121"/>
  <c r="AL17" i="121" s="1"/>
  <c r="Q18" i="120"/>
  <c r="AS17" i="121" s="1"/>
  <c r="AK27" i="121"/>
  <c r="AL27" i="121" s="1"/>
  <c r="Q28" i="120"/>
  <c r="AS27" i="121" s="1"/>
  <c r="AK29" i="121"/>
  <c r="AL29" i="121" s="1"/>
  <c r="Q30" i="120"/>
  <c r="AS29" i="121" s="1"/>
  <c r="AK16" i="121"/>
  <c r="AL16" i="121" s="1"/>
  <c r="Q17" i="120"/>
  <c r="AS16" i="121" s="1"/>
  <c r="AK22" i="121"/>
  <c r="AL22" i="121" s="1"/>
  <c r="Q23" i="120"/>
  <c r="AS22" i="121" s="1"/>
  <c r="AK19" i="121"/>
  <c r="AL19" i="121" s="1"/>
  <c r="Q20" i="120"/>
  <c r="AS19" i="121" s="1"/>
  <c r="AK18" i="121"/>
  <c r="AL18" i="121" s="1"/>
  <c r="Q19" i="120"/>
  <c r="AS18" i="121" s="1"/>
  <c r="AK21" i="121"/>
  <c r="AL21" i="121" s="1"/>
  <c r="Q22" i="120"/>
  <c r="AS21" i="121" s="1"/>
  <c r="AK24" i="121"/>
  <c r="AL24" i="121" s="1"/>
  <c r="Q25" i="120"/>
  <c r="AS24" i="121" s="1"/>
  <c r="E20" i="113"/>
  <c r="E15" i="113"/>
  <c r="D10" i="113"/>
  <c r="E25" i="113"/>
  <c r="D25" i="113"/>
  <c r="D20" i="113"/>
  <c r="D15" i="113"/>
  <c r="L8" i="109"/>
  <c r="D15" i="120" s="1"/>
  <c r="L10" i="109"/>
  <c r="F15" i="120" s="1"/>
  <c r="L9" i="109"/>
  <c r="E15" i="120" s="1"/>
  <c r="K9" i="113"/>
  <c r="K23" i="113"/>
  <c r="I21" i="113"/>
  <c r="K13" i="113"/>
  <c r="K12" i="113"/>
  <c r="K22" i="113"/>
  <c r="I6" i="113"/>
  <c r="I11" i="113"/>
  <c r="K7" i="113"/>
  <c r="I16" i="113"/>
  <c r="K8" i="113"/>
  <c r="K14" i="113"/>
  <c r="K19" i="113"/>
  <c r="K18" i="113"/>
  <c r="K17" i="113"/>
  <c r="K24" i="113"/>
  <c r="X44" i="109"/>
  <c r="F25" i="113"/>
  <c r="F20" i="113"/>
  <c r="F15" i="113"/>
  <c r="F10" i="113"/>
  <c r="D62" i="109"/>
  <c r="E62" i="109"/>
  <c r="F62" i="109"/>
  <c r="D40" i="109"/>
  <c r="E40" i="109"/>
  <c r="F40" i="109"/>
  <c r="E31" i="111"/>
  <c r="E34" i="111" s="1"/>
  <c r="F31" i="111"/>
  <c r="F34" i="111" s="1"/>
  <c r="C34" i="111"/>
  <c r="F23" i="111"/>
  <c r="E23" i="111"/>
  <c r="C23" i="111"/>
  <c r="F13" i="111"/>
  <c r="E13" i="111"/>
  <c r="C13" i="111"/>
  <c r="E8" i="111"/>
  <c r="F8" i="111"/>
  <c r="C8" i="111"/>
  <c r="C25" i="111" l="1"/>
  <c r="C26" i="111" s="1"/>
  <c r="C28" i="111" s="1"/>
  <c r="C36" i="111" s="1"/>
  <c r="AM18" i="121"/>
  <c r="AN18" i="121"/>
  <c r="AM29" i="121"/>
  <c r="AN29" i="121"/>
  <c r="AS12" i="121"/>
  <c r="AS30" i="121" s="1"/>
  <c r="Q31" i="120"/>
  <c r="AM25" i="121"/>
  <c r="AN25" i="121"/>
  <c r="AN20" i="121"/>
  <c r="AM20" i="121"/>
  <c r="AM21" i="121"/>
  <c r="AN21" i="121"/>
  <c r="AN19" i="121"/>
  <c r="AM19" i="121"/>
  <c r="AM16" i="121"/>
  <c r="AN16" i="121"/>
  <c r="AM27" i="121"/>
  <c r="AN27" i="121"/>
  <c r="AN15" i="121"/>
  <c r="AM15" i="121"/>
  <c r="AN24" i="121"/>
  <c r="AM24" i="121"/>
  <c r="AM22" i="121"/>
  <c r="AN22" i="121"/>
  <c r="AM17" i="121"/>
  <c r="AN17" i="121"/>
  <c r="AL12" i="121"/>
  <c r="AK30" i="121"/>
  <c r="AM13" i="121"/>
  <c r="AN13" i="121"/>
  <c r="AM28" i="121"/>
  <c r="AN28" i="121"/>
  <c r="AN23" i="121"/>
  <c r="AM23" i="121"/>
  <c r="AN26" i="121"/>
  <c r="AM26" i="121"/>
  <c r="AM14" i="121"/>
  <c r="AN14" i="121"/>
  <c r="E26" i="113"/>
  <c r="H18" i="109" s="1"/>
  <c r="D26" i="113"/>
  <c r="G18" i="109" s="1"/>
  <c r="M10" i="120" s="1"/>
  <c r="M9" i="109"/>
  <c r="E16" i="120" s="1"/>
  <c r="M8" i="109"/>
  <c r="D16" i="120" s="1"/>
  <c r="M10" i="109"/>
  <c r="F16" i="120" s="1"/>
  <c r="L24" i="113"/>
  <c r="J11" i="113"/>
  <c r="L19" i="113"/>
  <c r="L8" i="113"/>
  <c r="L18" i="113"/>
  <c r="J16" i="113"/>
  <c r="L12" i="113"/>
  <c r="L23" i="113"/>
  <c r="L14" i="113"/>
  <c r="L22" i="113"/>
  <c r="J21" i="113"/>
  <c r="L17" i="113"/>
  <c r="L7" i="113"/>
  <c r="J6" i="113"/>
  <c r="L13" i="113"/>
  <c r="L9" i="113"/>
  <c r="C18" i="111"/>
  <c r="F25" i="111"/>
  <c r="F26" i="111" s="1"/>
  <c r="F28" i="111" s="1"/>
  <c r="F36" i="111" s="1"/>
  <c r="F18" i="111"/>
  <c r="E25" i="111"/>
  <c r="E26" i="111" s="1"/>
  <c r="E28" i="111" s="1"/>
  <c r="E36" i="111" s="1"/>
  <c r="E18" i="111"/>
  <c r="F26" i="113"/>
  <c r="I18" i="109" s="1"/>
  <c r="M12" i="120" s="1"/>
  <c r="AD11" i="121" s="1"/>
  <c r="AD9" i="121" l="1"/>
  <c r="AF11" i="121"/>
  <c r="AE11" i="121"/>
  <c r="H62" i="109"/>
  <c r="M11" i="120"/>
  <c r="AD10" i="121" s="1"/>
  <c r="E27" i="111"/>
  <c r="AN12" i="121"/>
  <c r="AN30" i="121" s="1"/>
  <c r="AM12" i="121"/>
  <c r="AM30" i="121" s="1"/>
  <c r="AL30" i="121"/>
  <c r="H40" i="109"/>
  <c r="G40" i="109"/>
  <c r="G62" i="109"/>
  <c r="N10" i="109"/>
  <c r="F17" i="120" s="1"/>
  <c r="N9" i="109"/>
  <c r="E17" i="120" s="1"/>
  <c r="N8" i="109"/>
  <c r="D17" i="120" s="1"/>
  <c r="K6" i="113"/>
  <c r="K21" i="113"/>
  <c r="M23" i="113"/>
  <c r="M19" i="113"/>
  <c r="M22" i="113"/>
  <c r="M13" i="113"/>
  <c r="M14" i="113"/>
  <c r="K16" i="113"/>
  <c r="M18" i="113"/>
  <c r="K11" i="113"/>
  <c r="M9" i="113"/>
  <c r="M7" i="113"/>
  <c r="M17" i="113"/>
  <c r="M12" i="113"/>
  <c r="M8" i="113"/>
  <c r="M24" i="113"/>
  <c r="F27" i="111"/>
  <c r="C27" i="111"/>
  <c r="I62" i="109"/>
  <c r="AE9" i="121" l="1"/>
  <c r="AF9" i="121"/>
  <c r="AE10" i="121"/>
  <c r="AF10" i="121"/>
  <c r="O10" i="109"/>
  <c r="F18" i="120" s="1"/>
  <c r="O9" i="109"/>
  <c r="E18" i="120" s="1"/>
  <c r="O8" i="109"/>
  <c r="D18" i="120" s="1"/>
  <c r="L21" i="113"/>
  <c r="N7" i="113"/>
  <c r="N12" i="113"/>
  <c r="N9" i="113"/>
  <c r="L16" i="113"/>
  <c r="N13" i="113"/>
  <c r="N24" i="113"/>
  <c r="L11" i="113"/>
  <c r="N22" i="113"/>
  <c r="N23" i="113"/>
  <c r="N19" i="113"/>
  <c r="N18" i="113"/>
  <c r="L6" i="113"/>
  <c r="N8" i="113"/>
  <c r="N14" i="113"/>
  <c r="N17" i="113"/>
  <c r="I40" i="109"/>
  <c r="AA66" i="109"/>
  <c r="Z66" i="109"/>
  <c r="Y66" i="109"/>
  <c r="X66" i="109"/>
  <c r="W66" i="109"/>
  <c r="V66" i="109"/>
  <c r="U66" i="109"/>
  <c r="T66" i="109"/>
  <c r="S66" i="109"/>
  <c r="R66" i="109"/>
  <c r="Q66" i="109"/>
  <c r="P66" i="109"/>
  <c r="O66" i="109"/>
  <c r="N66" i="109"/>
  <c r="M66" i="109"/>
  <c r="L66" i="109"/>
  <c r="K66" i="109"/>
  <c r="J66" i="109"/>
  <c r="I66" i="109"/>
  <c r="H66" i="109"/>
  <c r="G66" i="109"/>
  <c r="F66" i="109"/>
  <c r="E66" i="109"/>
  <c r="D66" i="109"/>
  <c r="AA65" i="109"/>
  <c r="Z65" i="109"/>
  <c r="Y65" i="109"/>
  <c r="X65" i="109"/>
  <c r="W65" i="109"/>
  <c r="V65" i="109"/>
  <c r="U65" i="109"/>
  <c r="T65" i="109"/>
  <c r="S65" i="109"/>
  <c r="R65" i="109"/>
  <c r="Q65" i="109"/>
  <c r="P65" i="109"/>
  <c r="O65" i="109"/>
  <c r="N65" i="109"/>
  <c r="M65" i="109"/>
  <c r="L65" i="109"/>
  <c r="K65" i="109"/>
  <c r="E56" i="109"/>
  <c r="F56" i="109"/>
  <c r="E57" i="109"/>
  <c r="F57" i="109"/>
  <c r="E58" i="109"/>
  <c r="F58" i="109"/>
  <c r="E59" i="109"/>
  <c r="F59" i="109"/>
  <c r="E60" i="109"/>
  <c r="F60" i="109"/>
  <c r="E61" i="109"/>
  <c r="F61" i="109"/>
  <c r="G61" i="109"/>
  <c r="H61" i="109"/>
  <c r="I61" i="109"/>
  <c r="J61" i="109"/>
  <c r="K61" i="109"/>
  <c r="L61" i="109"/>
  <c r="M61" i="109"/>
  <c r="N61" i="109"/>
  <c r="O61" i="109"/>
  <c r="P61" i="109"/>
  <c r="Q61" i="109"/>
  <c r="R61" i="109"/>
  <c r="S61" i="109"/>
  <c r="T61" i="109"/>
  <c r="U61" i="109"/>
  <c r="V61" i="109"/>
  <c r="W61" i="109"/>
  <c r="X61" i="109"/>
  <c r="Y61" i="109"/>
  <c r="Z61" i="109"/>
  <c r="AA61" i="109"/>
  <c r="D57" i="109"/>
  <c r="D58" i="109"/>
  <c r="D59" i="109"/>
  <c r="D60" i="109"/>
  <c r="D61" i="109"/>
  <c r="D56" i="109"/>
  <c r="E52" i="109"/>
  <c r="F52" i="109"/>
  <c r="G52" i="109"/>
  <c r="H52" i="109"/>
  <c r="E53" i="109"/>
  <c r="F53" i="109"/>
  <c r="G53" i="109"/>
  <c r="H53" i="109"/>
  <c r="E54" i="109"/>
  <c r="F54" i="109"/>
  <c r="G54" i="109"/>
  <c r="H54" i="109"/>
  <c r="D53" i="109"/>
  <c r="D54" i="109"/>
  <c r="D52" i="109"/>
  <c r="AA44" i="109"/>
  <c r="Z44" i="109"/>
  <c r="Y44" i="109"/>
  <c r="W44" i="109"/>
  <c r="V44" i="109"/>
  <c r="U44" i="109"/>
  <c r="T44" i="109"/>
  <c r="S44" i="109"/>
  <c r="R44" i="109"/>
  <c r="Q44" i="109"/>
  <c r="P44" i="109"/>
  <c r="O44" i="109"/>
  <c r="N44" i="109"/>
  <c r="M44" i="109"/>
  <c r="L44" i="109"/>
  <c r="K44" i="109"/>
  <c r="J44" i="109"/>
  <c r="I44" i="109"/>
  <c r="H44" i="109"/>
  <c r="G44" i="109"/>
  <c r="F44" i="109"/>
  <c r="E44" i="109"/>
  <c r="D44" i="109"/>
  <c r="AA43" i="109"/>
  <c r="Z43" i="109"/>
  <c r="Y43" i="109"/>
  <c r="X43" i="109"/>
  <c r="W43" i="109"/>
  <c r="V43" i="109"/>
  <c r="U43" i="109"/>
  <c r="T43" i="109"/>
  <c r="S43" i="109"/>
  <c r="R43" i="109"/>
  <c r="Q43" i="109"/>
  <c r="P43" i="109"/>
  <c r="O43" i="109"/>
  <c r="N43" i="109"/>
  <c r="M43" i="109"/>
  <c r="L43" i="109"/>
  <c r="K43" i="109"/>
  <c r="E34" i="109"/>
  <c r="F34" i="109"/>
  <c r="E35" i="109"/>
  <c r="F35" i="109"/>
  <c r="E36" i="109"/>
  <c r="F36" i="109"/>
  <c r="E37" i="109"/>
  <c r="F37" i="109"/>
  <c r="E38" i="109"/>
  <c r="F38" i="109"/>
  <c r="E39" i="109"/>
  <c r="F39" i="109"/>
  <c r="G39" i="109"/>
  <c r="H39" i="109"/>
  <c r="I39" i="109"/>
  <c r="J39" i="109"/>
  <c r="K39" i="109"/>
  <c r="L39" i="109"/>
  <c r="M39" i="109"/>
  <c r="N39" i="109"/>
  <c r="O39" i="109"/>
  <c r="P39" i="109"/>
  <c r="Q39" i="109"/>
  <c r="R39" i="109"/>
  <c r="S39" i="109"/>
  <c r="T39" i="109"/>
  <c r="U39" i="109"/>
  <c r="V39" i="109"/>
  <c r="W39" i="109"/>
  <c r="X39" i="109"/>
  <c r="Y39" i="109"/>
  <c r="Z39" i="109"/>
  <c r="AA39" i="109"/>
  <c r="D35" i="109"/>
  <c r="D36" i="109"/>
  <c r="D37" i="109"/>
  <c r="D38" i="109"/>
  <c r="D39" i="109"/>
  <c r="D34" i="109"/>
  <c r="E30" i="109"/>
  <c r="F30" i="109"/>
  <c r="G30" i="109"/>
  <c r="H30" i="109"/>
  <c r="E31" i="109"/>
  <c r="F31" i="109"/>
  <c r="G31" i="109"/>
  <c r="H31" i="109"/>
  <c r="E32" i="109"/>
  <c r="F32" i="109"/>
  <c r="G32" i="109"/>
  <c r="H32" i="109"/>
  <c r="D31" i="109"/>
  <c r="D32" i="109"/>
  <c r="D30" i="109"/>
  <c r="C68" i="109"/>
  <c r="C46" i="109"/>
  <c r="P9" i="109" l="1"/>
  <c r="E19" i="120" s="1"/>
  <c r="P8" i="109"/>
  <c r="D19" i="120" s="1"/>
  <c r="P10" i="109"/>
  <c r="F19" i="120" s="1"/>
  <c r="O17" i="113"/>
  <c r="O22" i="113"/>
  <c r="O13" i="113"/>
  <c r="M11" i="113"/>
  <c r="O7" i="113"/>
  <c r="O8" i="113"/>
  <c r="O23" i="113"/>
  <c r="O12" i="113"/>
  <c r="O14" i="113"/>
  <c r="O19" i="113"/>
  <c r="O9" i="113"/>
  <c r="M6" i="113"/>
  <c r="O18" i="113"/>
  <c r="O24" i="113"/>
  <c r="M16" i="113"/>
  <c r="M21" i="113"/>
  <c r="K67" i="109"/>
  <c r="O67" i="109"/>
  <c r="S67" i="109"/>
  <c r="W67" i="109"/>
  <c r="AA67" i="109"/>
  <c r="F63" i="109"/>
  <c r="D63" i="109"/>
  <c r="E63" i="109"/>
  <c r="L67" i="109"/>
  <c r="P67" i="109"/>
  <c r="T67" i="109"/>
  <c r="X67" i="109"/>
  <c r="F41" i="109"/>
  <c r="M67" i="109"/>
  <c r="Q67" i="109"/>
  <c r="U67" i="109"/>
  <c r="Y67" i="109"/>
  <c r="D41" i="109"/>
  <c r="E41" i="109"/>
  <c r="N67" i="109"/>
  <c r="R67" i="109"/>
  <c r="V67" i="109"/>
  <c r="Z67" i="109"/>
  <c r="C44" i="109"/>
  <c r="C66" i="109"/>
  <c r="C22" i="109"/>
  <c r="C24" i="109"/>
  <c r="K23" i="109"/>
  <c r="K45" i="109" s="1"/>
  <c r="L23" i="109"/>
  <c r="L45" i="109" s="1"/>
  <c r="M23" i="109"/>
  <c r="M45" i="109" s="1"/>
  <c r="N23" i="109"/>
  <c r="N45" i="109" s="1"/>
  <c r="O23" i="109"/>
  <c r="O45" i="109" s="1"/>
  <c r="P23" i="109"/>
  <c r="P45" i="109" s="1"/>
  <c r="Q23" i="109"/>
  <c r="Q45" i="109" s="1"/>
  <c r="R23" i="109"/>
  <c r="R45" i="109" s="1"/>
  <c r="S23" i="109"/>
  <c r="S45" i="109" s="1"/>
  <c r="T23" i="109"/>
  <c r="T45" i="109" s="1"/>
  <c r="U23" i="109"/>
  <c r="U45" i="109" s="1"/>
  <c r="V23" i="109"/>
  <c r="V45" i="109" s="1"/>
  <c r="W23" i="109"/>
  <c r="W45" i="109" s="1"/>
  <c r="X23" i="109"/>
  <c r="X45" i="109" s="1"/>
  <c r="Y23" i="109"/>
  <c r="Y45" i="109" s="1"/>
  <c r="Z23" i="109"/>
  <c r="Z45" i="109" s="1"/>
  <c r="AA23" i="109"/>
  <c r="AA45" i="109" s="1"/>
  <c r="Q8" i="109" l="1"/>
  <c r="D20" i="120" s="1"/>
  <c r="Q9" i="109"/>
  <c r="E20" i="120" s="1"/>
  <c r="Q10" i="109"/>
  <c r="F20" i="120" s="1"/>
  <c r="P24" i="113"/>
  <c r="P9" i="113"/>
  <c r="N16" i="113"/>
  <c r="P18" i="113"/>
  <c r="P23" i="113"/>
  <c r="N11" i="113"/>
  <c r="P13" i="113"/>
  <c r="P17" i="113"/>
  <c r="N6" i="113"/>
  <c r="P14" i="113"/>
  <c r="P22" i="113"/>
  <c r="P12" i="113"/>
  <c r="N21" i="113"/>
  <c r="P7" i="113"/>
  <c r="P8" i="113"/>
  <c r="P19" i="113"/>
  <c r="I54" i="109"/>
  <c r="I32" i="109"/>
  <c r="I30" i="109"/>
  <c r="I52" i="109"/>
  <c r="C21" i="109"/>
  <c r="D65" i="109"/>
  <c r="D67" i="109" s="1"/>
  <c r="D69" i="109" s="1"/>
  <c r="D43" i="109"/>
  <c r="I53" i="109"/>
  <c r="I31" i="109"/>
  <c r="J65" i="109"/>
  <c r="J43" i="109"/>
  <c r="J23" i="109"/>
  <c r="J45" i="109" s="1"/>
  <c r="H23" i="109"/>
  <c r="G23" i="109"/>
  <c r="F23" i="109"/>
  <c r="D23" i="109"/>
  <c r="I23" i="109"/>
  <c r="E23" i="109"/>
  <c r="R8" i="109" l="1"/>
  <c r="D21" i="120" s="1"/>
  <c r="R10" i="109"/>
  <c r="F21" i="120" s="1"/>
  <c r="R9" i="109"/>
  <c r="E21" i="120" s="1"/>
  <c r="O11" i="113"/>
  <c r="Q14" i="113"/>
  <c r="Q13" i="113"/>
  <c r="Q9" i="113"/>
  <c r="Q8" i="113"/>
  <c r="O21" i="113"/>
  <c r="Q18" i="113"/>
  <c r="Q19" i="113"/>
  <c r="Q12" i="113"/>
  <c r="O16" i="113"/>
  <c r="O6" i="113"/>
  <c r="Q7" i="113"/>
  <c r="Q22" i="113"/>
  <c r="Q17" i="113"/>
  <c r="Q23" i="113"/>
  <c r="Q24" i="113"/>
  <c r="D45" i="109"/>
  <c r="D47" i="109" s="1"/>
  <c r="J67" i="109"/>
  <c r="E67" i="109"/>
  <c r="E69" i="109" s="1"/>
  <c r="E25" i="109"/>
  <c r="E45" i="109"/>
  <c r="G45" i="109"/>
  <c r="I45" i="109"/>
  <c r="H45" i="109"/>
  <c r="I67" i="109"/>
  <c r="C43" i="109"/>
  <c r="D88" i="109" s="1"/>
  <c r="D90" i="109" s="1"/>
  <c r="H67" i="109"/>
  <c r="C65" i="109"/>
  <c r="E88" i="109" s="1"/>
  <c r="E90" i="109" s="1"/>
  <c r="E93" i="109" s="1"/>
  <c r="F25" i="109"/>
  <c r="F45" i="109"/>
  <c r="F47" i="109" s="1"/>
  <c r="F67" i="109"/>
  <c r="F69" i="109" s="1"/>
  <c r="G67" i="109"/>
  <c r="D25" i="109"/>
  <c r="C23" i="109"/>
  <c r="D69" i="79"/>
  <c r="E69" i="79"/>
  <c r="F69" i="79"/>
  <c r="G69" i="79"/>
  <c r="H69" i="79"/>
  <c r="D3" i="105" s="1"/>
  <c r="I69" i="79"/>
  <c r="E3" i="105" s="1"/>
  <c r="J69" i="79"/>
  <c r="F3" i="105" s="1"/>
  <c r="K69" i="79"/>
  <c r="G3" i="105" s="1"/>
  <c r="L69" i="79"/>
  <c r="H3" i="105" s="1"/>
  <c r="M69" i="79"/>
  <c r="I3" i="105" s="1"/>
  <c r="N69" i="79"/>
  <c r="J3" i="105" s="1"/>
  <c r="O69" i="79"/>
  <c r="K3" i="105" s="1"/>
  <c r="P69" i="79"/>
  <c r="L3" i="105" s="1"/>
  <c r="Q69" i="79"/>
  <c r="M3" i="105" s="1"/>
  <c r="R69" i="79"/>
  <c r="N3" i="105" s="1"/>
  <c r="S69" i="79"/>
  <c r="O3" i="105" s="1"/>
  <c r="T69" i="79"/>
  <c r="P3" i="105" s="1"/>
  <c r="U69" i="79"/>
  <c r="Q3" i="105" s="1"/>
  <c r="V69" i="79"/>
  <c r="R3" i="105" s="1"/>
  <c r="W69" i="79"/>
  <c r="S3" i="105" s="1"/>
  <c r="X69" i="79"/>
  <c r="T3" i="105" s="1"/>
  <c r="Y69" i="79"/>
  <c r="U3" i="105" s="1"/>
  <c r="Z69" i="79"/>
  <c r="V3" i="105" s="1"/>
  <c r="AA69" i="79"/>
  <c r="W3" i="105" s="1"/>
  <c r="AB69" i="79"/>
  <c r="X3" i="105" s="1"/>
  <c r="C69" i="79"/>
  <c r="D93" i="109" l="1"/>
  <c r="D92" i="109"/>
  <c r="S10" i="109"/>
  <c r="F22" i="120" s="1"/>
  <c r="S8" i="109"/>
  <c r="D22" i="120" s="1"/>
  <c r="S9" i="109"/>
  <c r="E22" i="120" s="1"/>
  <c r="R17" i="113"/>
  <c r="P6" i="113"/>
  <c r="R19" i="113"/>
  <c r="P16" i="113"/>
  <c r="R9" i="113"/>
  <c r="R24" i="113"/>
  <c r="R7" i="113"/>
  <c r="P21" i="113"/>
  <c r="R14" i="113"/>
  <c r="P11" i="113"/>
  <c r="R23" i="113"/>
  <c r="R12" i="113"/>
  <c r="R8" i="113"/>
  <c r="R13" i="113"/>
  <c r="R18" i="113"/>
  <c r="R22" i="113"/>
  <c r="C67" i="109"/>
  <c r="E47" i="109"/>
  <c r="C45" i="109"/>
  <c r="T10" i="109" l="1"/>
  <c r="F23" i="120" s="1"/>
  <c r="T9" i="109"/>
  <c r="E23" i="120" s="1"/>
  <c r="T8" i="109"/>
  <c r="D23" i="120" s="1"/>
  <c r="S13" i="113"/>
  <c r="S14" i="113"/>
  <c r="S8" i="113"/>
  <c r="S22" i="113"/>
  <c r="S18" i="113"/>
  <c r="S12" i="113"/>
  <c r="Q11" i="113"/>
  <c r="S7" i="113"/>
  <c r="S24" i="113"/>
  <c r="S19" i="113"/>
  <c r="Q21" i="113"/>
  <c r="Q16" i="113"/>
  <c r="Q6" i="113"/>
  <c r="S23" i="113"/>
  <c r="S9" i="113"/>
  <c r="S17" i="113"/>
  <c r="D21" i="97"/>
  <c r="D16" i="97"/>
  <c r="D11" i="97"/>
  <c r="D6" i="97"/>
  <c r="U10" i="109" l="1"/>
  <c r="F24" i="120" s="1"/>
  <c r="U9" i="109"/>
  <c r="E24" i="120" s="1"/>
  <c r="U8" i="109"/>
  <c r="D24" i="120" s="1"/>
  <c r="T24" i="113"/>
  <c r="T9" i="113"/>
  <c r="T19" i="113"/>
  <c r="T7" i="113"/>
  <c r="T23" i="113"/>
  <c r="R6" i="113"/>
  <c r="R21" i="113"/>
  <c r="T12" i="113"/>
  <c r="T8" i="113"/>
  <c r="T17" i="113"/>
  <c r="T14" i="113"/>
  <c r="R16" i="113"/>
  <c r="T18" i="113"/>
  <c r="R11" i="113"/>
  <c r="T22" i="113"/>
  <c r="T13" i="113"/>
  <c r="X25" i="113"/>
  <c r="X20" i="113"/>
  <c r="V10" i="109" l="1"/>
  <c r="F25" i="120" s="1"/>
  <c r="V8" i="109"/>
  <c r="D25" i="120" s="1"/>
  <c r="V9" i="109"/>
  <c r="E25" i="120" s="1"/>
  <c r="S16" i="113"/>
  <c r="U13" i="113"/>
  <c r="U14" i="113"/>
  <c r="U17" i="113"/>
  <c r="S11" i="113"/>
  <c r="U18" i="113"/>
  <c r="U8" i="113"/>
  <c r="U12" i="113"/>
  <c r="U19" i="113"/>
  <c r="U23" i="113"/>
  <c r="S21" i="113"/>
  <c r="U9" i="113"/>
  <c r="U22" i="113"/>
  <c r="S6" i="113"/>
  <c r="U7" i="113"/>
  <c r="U24" i="113"/>
  <c r="H15" i="113"/>
  <c r="H20" i="113"/>
  <c r="G15" i="113"/>
  <c r="G10" i="113"/>
  <c r="G25" i="113"/>
  <c r="G20" i="113"/>
  <c r="X15" i="113"/>
  <c r="X10" i="113"/>
  <c r="D5" i="93"/>
  <c r="C40" i="79" s="1"/>
  <c r="I2" i="100" s="1"/>
  <c r="F5" i="93"/>
  <c r="C5" i="93"/>
  <c r="C41" i="79" s="1"/>
  <c r="I3" i="100" s="1"/>
  <c r="E4" i="93"/>
  <c r="E5" i="93" s="1"/>
  <c r="C39" i="79" s="1"/>
  <c r="I1" i="100" s="1"/>
  <c r="K12" i="8"/>
  <c r="K7" i="8"/>
  <c r="K8" i="8"/>
  <c r="K9" i="8"/>
  <c r="K10" i="8"/>
  <c r="K6" i="8"/>
  <c r="G18" i="8"/>
  <c r="D12" i="7"/>
  <c r="D13" i="7"/>
  <c r="D14" i="7"/>
  <c r="D15" i="7"/>
  <c r="D16" i="7"/>
  <c r="D17" i="7"/>
  <c r="D18" i="7"/>
  <c r="D19" i="7"/>
  <c r="D20" i="7"/>
  <c r="D21" i="7"/>
  <c r="D22" i="7"/>
  <c r="D23" i="7"/>
  <c r="D24" i="7"/>
  <c r="D25" i="7"/>
  <c r="D26" i="7"/>
  <c r="D27" i="7"/>
  <c r="D28" i="7"/>
  <c r="D29" i="7"/>
  <c r="D30" i="7"/>
  <c r="D31" i="7"/>
  <c r="D32" i="7"/>
  <c r="D33" i="7"/>
  <c r="D34" i="7"/>
  <c r="D35" i="7"/>
  <c r="D36" i="7"/>
  <c r="D38" i="7"/>
  <c r="D39" i="7"/>
  <c r="D40" i="7"/>
  <c r="D41" i="7"/>
  <c r="D42" i="7"/>
  <c r="D43" i="7"/>
  <c r="D44" i="7"/>
  <c r="D45" i="7"/>
  <c r="D46" i="7"/>
  <c r="D47" i="7"/>
  <c r="D48" i="7"/>
  <c r="D49" i="7"/>
  <c r="D50" i="7"/>
  <c r="D51" i="7"/>
  <c r="D52" i="7"/>
  <c r="D53" i="7"/>
  <c r="D54" i="7"/>
  <c r="D55" i="7"/>
  <c r="D56" i="7"/>
  <c r="D57" i="7"/>
  <c r="D58" i="7"/>
  <c r="D59" i="7"/>
  <c r="D60" i="7"/>
  <c r="D61" i="7"/>
  <c r="D62" i="7"/>
  <c r="D37" i="7"/>
  <c r="C43" i="7"/>
  <c r="C44" i="7"/>
  <c r="C45" i="7"/>
  <c r="C46" i="7"/>
  <c r="C47" i="7"/>
  <c r="C48" i="7"/>
  <c r="C49" i="7"/>
  <c r="C50" i="7"/>
  <c r="C51" i="7"/>
  <c r="C52" i="7"/>
  <c r="C53" i="7"/>
  <c r="C54" i="7"/>
  <c r="C55" i="7"/>
  <c r="C56" i="7"/>
  <c r="C57" i="7"/>
  <c r="C58" i="7"/>
  <c r="C59" i="7"/>
  <c r="C60" i="7"/>
  <c r="C61" i="7"/>
  <c r="C62"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W10" i="109" l="1"/>
  <c r="F26" i="120" s="1"/>
  <c r="W8" i="109"/>
  <c r="D26" i="120" s="1"/>
  <c r="W9" i="109"/>
  <c r="E26" i="120" s="1"/>
  <c r="T21" i="113"/>
  <c r="V8" i="113"/>
  <c r="T6" i="113"/>
  <c r="V23" i="113"/>
  <c r="V18" i="113"/>
  <c r="V14" i="113"/>
  <c r="V19" i="113"/>
  <c r="V9" i="113"/>
  <c r="V13" i="113"/>
  <c r="V24" i="113"/>
  <c r="V22" i="113"/>
  <c r="T11" i="113"/>
  <c r="V7" i="113"/>
  <c r="V12" i="113"/>
  <c r="V17" i="113"/>
  <c r="T16" i="113"/>
  <c r="I10" i="113"/>
  <c r="J52" i="109"/>
  <c r="X26" i="113"/>
  <c r="AA18" i="109" s="1"/>
  <c r="M30" i="120" s="1"/>
  <c r="AD29" i="121" s="1"/>
  <c r="H10" i="113"/>
  <c r="I20" i="113"/>
  <c r="H25" i="113"/>
  <c r="AA53" i="109"/>
  <c r="AA31" i="109"/>
  <c r="AA54" i="109"/>
  <c r="AA32" i="109"/>
  <c r="AA52" i="109"/>
  <c r="AA30" i="109"/>
  <c r="G26" i="113"/>
  <c r="J18" i="109" s="1"/>
  <c r="M13" i="120" s="1"/>
  <c r="N51" i="6"/>
  <c r="F52" i="6"/>
  <c r="P4" i="6"/>
  <c r="G4" i="6"/>
  <c r="G5" i="6"/>
  <c r="G6" i="6"/>
  <c r="B7" i="6"/>
  <c r="G7" i="6" s="1"/>
  <c r="C7" i="6"/>
  <c r="D7" i="6"/>
  <c r="E7" i="6"/>
  <c r="F7" i="6"/>
  <c r="D12" i="6"/>
  <c r="F12" i="6"/>
  <c r="D13" i="6"/>
  <c r="E13" i="6" s="1"/>
  <c r="D14" i="6"/>
  <c r="E14" i="6" s="1"/>
  <c r="D15" i="6"/>
  <c r="E15" i="6" s="1"/>
  <c r="D16" i="6"/>
  <c r="E16" i="6" s="1"/>
  <c r="D17" i="6"/>
  <c r="E17" i="6" s="1"/>
  <c r="D18" i="6"/>
  <c r="E18" i="6" s="1"/>
  <c r="B19" i="6"/>
  <c r="C19" i="6"/>
  <c r="D19" i="6"/>
  <c r="E19" i="6" s="1"/>
  <c r="N12" i="6"/>
  <c r="C65" i="79"/>
  <c r="C64" i="79"/>
  <c r="L2" i="103" s="1"/>
  <c r="C63" i="79"/>
  <c r="L2" i="102" s="1"/>
  <c r="C62" i="79"/>
  <c r="L2" i="101" s="1"/>
  <c r="C60" i="79"/>
  <c r="C59" i="79"/>
  <c r="L1" i="103" s="1"/>
  <c r="C58" i="79"/>
  <c r="L1" i="102" s="1"/>
  <c r="C57" i="79"/>
  <c r="L1" i="101" s="1"/>
  <c r="T16" i="101" s="1"/>
  <c r="C56" i="79"/>
  <c r="L1" i="105" s="1"/>
  <c r="V19" i="105" s="1"/>
  <c r="C52" i="79"/>
  <c r="I2" i="101" s="1"/>
  <c r="T21" i="101" s="1"/>
  <c r="C53" i="79"/>
  <c r="I2" i="102" s="1"/>
  <c r="V9" i="102" s="1"/>
  <c r="C54" i="79"/>
  <c r="I2" i="103" s="1"/>
  <c r="V19" i="103" s="1"/>
  <c r="C55" i="79"/>
  <c r="I2" i="104" s="1"/>
  <c r="C51" i="79"/>
  <c r="V12" i="101" l="1"/>
  <c r="T6" i="103"/>
  <c r="V19" i="101"/>
  <c r="AD12" i="121"/>
  <c r="AF29" i="121"/>
  <c r="AE29" i="121"/>
  <c r="V23" i="101"/>
  <c r="V17" i="103"/>
  <c r="T11" i="101"/>
  <c r="T6" i="101"/>
  <c r="V8" i="103"/>
  <c r="V22" i="101"/>
  <c r="V14" i="101"/>
  <c r="Q10" i="105"/>
  <c r="O17" i="105"/>
  <c r="Q18" i="105"/>
  <c r="Q14" i="105"/>
  <c r="N14" i="105"/>
  <c r="N18" i="105"/>
  <c r="N20" i="105"/>
  <c r="N17" i="105"/>
  <c r="J18" i="105"/>
  <c r="J20" i="105"/>
  <c r="J17" i="105"/>
  <c r="F9" i="105"/>
  <c r="F15" i="105"/>
  <c r="F20" i="105"/>
  <c r="F17" i="105"/>
  <c r="M20" i="105"/>
  <c r="M7" i="105"/>
  <c r="I15" i="105"/>
  <c r="I9" i="105"/>
  <c r="I8" i="105"/>
  <c r="E20" i="105"/>
  <c r="E15" i="105"/>
  <c r="E13" i="105"/>
  <c r="E12" i="105"/>
  <c r="O7" i="105"/>
  <c r="X13" i="105"/>
  <c r="X18" i="105"/>
  <c r="X8" i="105"/>
  <c r="P15" i="105"/>
  <c r="P14" i="105"/>
  <c r="P19" i="105"/>
  <c r="L18" i="105"/>
  <c r="L17" i="105"/>
  <c r="H9" i="105"/>
  <c r="H10" i="105"/>
  <c r="H13" i="105"/>
  <c r="D14" i="105"/>
  <c r="D20" i="105"/>
  <c r="O14" i="105"/>
  <c r="O19" i="105"/>
  <c r="K20" i="105"/>
  <c r="K13" i="105"/>
  <c r="G15" i="105"/>
  <c r="G14" i="105"/>
  <c r="G19" i="105"/>
  <c r="G17" i="105"/>
  <c r="Q8" i="105"/>
  <c r="R20" i="105"/>
  <c r="N8" i="105"/>
  <c r="N13" i="105"/>
  <c r="N12" i="105"/>
  <c r="J9" i="105"/>
  <c r="J15" i="105"/>
  <c r="J19" i="105"/>
  <c r="F8" i="105"/>
  <c r="M19" i="105"/>
  <c r="M18" i="105"/>
  <c r="M8" i="105"/>
  <c r="M17" i="105"/>
  <c r="I18" i="105"/>
  <c r="I20" i="105"/>
  <c r="I14" i="105"/>
  <c r="I7" i="105"/>
  <c r="E10" i="105"/>
  <c r="E19" i="105"/>
  <c r="E7" i="105"/>
  <c r="Q9" i="105"/>
  <c r="X14" i="105"/>
  <c r="X7" i="105"/>
  <c r="P20" i="105"/>
  <c r="P8" i="105"/>
  <c r="P9" i="105"/>
  <c r="L19" i="105"/>
  <c r="L10" i="105"/>
  <c r="L9" i="105"/>
  <c r="L12" i="105"/>
  <c r="H18" i="105"/>
  <c r="H19" i="105"/>
  <c r="H12" i="105"/>
  <c r="D9" i="105"/>
  <c r="D8" i="105"/>
  <c r="D12" i="105"/>
  <c r="O15" i="105"/>
  <c r="O9" i="105"/>
  <c r="K10" i="105"/>
  <c r="K15" i="105"/>
  <c r="K17" i="105"/>
  <c r="G10" i="105"/>
  <c r="G9" i="105"/>
  <c r="G12" i="105"/>
  <c r="Q19" i="105"/>
  <c r="P7" i="105"/>
  <c r="P17" i="105"/>
  <c r="N19" i="105"/>
  <c r="N10" i="105"/>
  <c r="J13" i="105"/>
  <c r="J14" i="105"/>
  <c r="J7" i="105"/>
  <c r="F10" i="105"/>
  <c r="F13" i="105"/>
  <c r="F18" i="105"/>
  <c r="F7" i="105"/>
  <c r="M10" i="105"/>
  <c r="M13" i="105"/>
  <c r="M9" i="105"/>
  <c r="M12" i="105"/>
  <c r="I13" i="105"/>
  <c r="I10" i="105"/>
  <c r="I17" i="105"/>
  <c r="E9" i="105"/>
  <c r="E14" i="105"/>
  <c r="E17" i="105"/>
  <c r="Q15" i="105"/>
  <c r="X9" i="105"/>
  <c r="X19" i="105"/>
  <c r="X12" i="105"/>
  <c r="P10" i="105"/>
  <c r="L15" i="105"/>
  <c r="L13" i="105"/>
  <c r="L7" i="105"/>
  <c r="H14" i="105"/>
  <c r="H8" i="105"/>
  <c r="H17" i="105"/>
  <c r="D10" i="105"/>
  <c r="D13" i="105"/>
  <c r="D7" i="105"/>
  <c r="O20" i="105"/>
  <c r="O10" i="105"/>
  <c r="O8" i="105"/>
  <c r="K8" i="105"/>
  <c r="K14" i="105"/>
  <c r="K18" i="105"/>
  <c r="K12" i="105"/>
  <c r="G13" i="105"/>
  <c r="G7" i="105"/>
  <c r="R15" i="105"/>
  <c r="P12" i="105"/>
  <c r="O12" i="105"/>
  <c r="N7" i="105"/>
  <c r="J12" i="105"/>
  <c r="F12" i="105"/>
  <c r="I12" i="105"/>
  <c r="X10" i="105"/>
  <c r="P18" i="105"/>
  <c r="H7" i="105"/>
  <c r="D17" i="105"/>
  <c r="G8" i="105"/>
  <c r="Q13" i="105"/>
  <c r="R19" i="105"/>
  <c r="J8" i="105"/>
  <c r="F14" i="105"/>
  <c r="E18" i="105"/>
  <c r="Q20" i="105"/>
  <c r="X17" i="105"/>
  <c r="L20" i="105"/>
  <c r="H15" i="105"/>
  <c r="D19" i="105"/>
  <c r="O13" i="105"/>
  <c r="K19" i="105"/>
  <c r="G20" i="105"/>
  <c r="R8" i="105"/>
  <c r="R10" i="105"/>
  <c r="R9" i="105"/>
  <c r="N15" i="105"/>
  <c r="M15" i="105"/>
  <c r="I19" i="105"/>
  <c r="E8" i="105"/>
  <c r="X15" i="105"/>
  <c r="P13" i="105"/>
  <c r="L8" i="105"/>
  <c r="D15" i="105"/>
  <c r="O18" i="105"/>
  <c r="K9" i="105"/>
  <c r="G18" i="105"/>
  <c r="R18" i="105"/>
  <c r="N9" i="105"/>
  <c r="J10" i="105"/>
  <c r="F19" i="105"/>
  <c r="M14" i="105"/>
  <c r="X20" i="105"/>
  <c r="L14" i="105"/>
  <c r="H20" i="105"/>
  <c r="D18" i="105"/>
  <c r="K7" i="105"/>
  <c r="R13" i="105"/>
  <c r="R14" i="105"/>
  <c r="S13" i="105"/>
  <c r="S14" i="105"/>
  <c r="S9" i="105"/>
  <c r="S18" i="105"/>
  <c r="S20" i="105"/>
  <c r="Q7" i="105"/>
  <c r="S15" i="105"/>
  <c r="Q12" i="105"/>
  <c r="S8" i="105"/>
  <c r="S19" i="105"/>
  <c r="Q17" i="105"/>
  <c r="S10" i="105"/>
  <c r="R7" i="105"/>
  <c r="T13" i="105"/>
  <c r="T14" i="105"/>
  <c r="T20" i="105"/>
  <c r="T15" i="105"/>
  <c r="T19" i="105"/>
  <c r="R17" i="105"/>
  <c r="T8" i="105"/>
  <c r="T9" i="105"/>
  <c r="T18" i="105"/>
  <c r="T10" i="105"/>
  <c r="R12" i="105"/>
  <c r="S17" i="105"/>
  <c r="U14" i="105"/>
  <c r="U18" i="105"/>
  <c r="S12" i="105"/>
  <c r="U9" i="105"/>
  <c r="U20" i="105"/>
  <c r="U10" i="105"/>
  <c r="U8" i="105"/>
  <c r="U15" i="105"/>
  <c r="U13" i="105"/>
  <c r="U19" i="105"/>
  <c r="S7" i="105"/>
  <c r="T7" i="105"/>
  <c r="T12" i="105"/>
  <c r="T17" i="105"/>
  <c r="V15" i="105"/>
  <c r="V18" i="105"/>
  <c r="V10" i="105"/>
  <c r="V14" i="105"/>
  <c r="V13" i="105"/>
  <c r="V8" i="105"/>
  <c r="V9" i="105"/>
  <c r="D19" i="102"/>
  <c r="X19" i="102"/>
  <c r="D23" i="102"/>
  <c r="D24" i="102"/>
  <c r="D18" i="102"/>
  <c r="D8" i="102"/>
  <c r="D22" i="102"/>
  <c r="D7" i="102"/>
  <c r="X12" i="102"/>
  <c r="X13" i="102"/>
  <c r="D17" i="102"/>
  <c r="D14" i="102"/>
  <c r="X14" i="102"/>
  <c r="X8" i="102"/>
  <c r="X7" i="102"/>
  <c r="D9" i="102"/>
  <c r="X9" i="102"/>
  <c r="D13" i="102"/>
  <c r="X24" i="102"/>
  <c r="X23" i="102"/>
  <c r="D12" i="102"/>
  <c r="X22" i="102"/>
  <c r="X17" i="102"/>
  <c r="X18" i="102"/>
  <c r="E22" i="102"/>
  <c r="E8" i="102"/>
  <c r="E24" i="102"/>
  <c r="E14" i="102"/>
  <c r="E13" i="102"/>
  <c r="E23" i="102"/>
  <c r="E19" i="102"/>
  <c r="E9" i="102"/>
  <c r="E17" i="102"/>
  <c r="E18" i="102"/>
  <c r="E7" i="102"/>
  <c r="E12" i="102"/>
  <c r="F24" i="102"/>
  <c r="F12" i="102"/>
  <c r="F22" i="102"/>
  <c r="F19" i="102"/>
  <c r="F7" i="102"/>
  <c r="F17" i="102"/>
  <c r="X6" i="102"/>
  <c r="D16" i="102"/>
  <c r="X16" i="102"/>
  <c r="D6" i="102"/>
  <c r="D11" i="102"/>
  <c r="X21" i="102"/>
  <c r="F23" i="102"/>
  <c r="F8" i="102"/>
  <c r="X11" i="102"/>
  <c r="F9" i="102"/>
  <c r="F13" i="102"/>
  <c r="D21" i="102"/>
  <c r="F18" i="102"/>
  <c r="F14" i="102"/>
  <c r="G17" i="102"/>
  <c r="G23" i="102"/>
  <c r="E11" i="102"/>
  <c r="E16" i="102"/>
  <c r="G18" i="102"/>
  <c r="G13" i="102"/>
  <c r="G7" i="102"/>
  <c r="G24" i="102"/>
  <c r="G12" i="102"/>
  <c r="E6" i="102"/>
  <c r="E21" i="102"/>
  <c r="G14" i="102"/>
  <c r="G19" i="102"/>
  <c r="G22" i="102"/>
  <c r="G8" i="102"/>
  <c r="G9" i="102"/>
  <c r="H13" i="102"/>
  <c r="F16" i="102"/>
  <c r="H9" i="102"/>
  <c r="H19" i="102"/>
  <c r="H22" i="102"/>
  <c r="H23" i="102"/>
  <c r="H24" i="102"/>
  <c r="F11" i="102"/>
  <c r="F6" i="102"/>
  <c r="H12" i="102"/>
  <c r="H8" i="102"/>
  <c r="H14" i="102"/>
  <c r="H7" i="102"/>
  <c r="H18" i="102"/>
  <c r="H17" i="102"/>
  <c r="F21" i="102"/>
  <c r="G6" i="102"/>
  <c r="G21" i="102"/>
  <c r="I18" i="102"/>
  <c r="I12" i="102"/>
  <c r="I14" i="102"/>
  <c r="I8" i="102"/>
  <c r="I22" i="102"/>
  <c r="I23" i="102"/>
  <c r="I19" i="102"/>
  <c r="G16" i="102"/>
  <c r="I17" i="102"/>
  <c r="I13" i="102"/>
  <c r="G11" i="102"/>
  <c r="I24" i="102"/>
  <c r="I9" i="102"/>
  <c r="I7" i="102"/>
  <c r="J7" i="102"/>
  <c r="J18" i="102"/>
  <c r="H11" i="102"/>
  <c r="J9" i="102"/>
  <c r="J13" i="102"/>
  <c r="H21" i="102"/>
  <c r="H6" i="102"/>
  <c r="J14" i="102"/>
  <c r="J22" i="102"/>
  <c r="J17" i="102"/>
  <c r="J19" i="102"/>
  <c r="J23" i="102"/>
  <c r="J24" i="102"/>
  <c r="J8" i="102"/>
  <c r="J12" i="102"/>
  <c r="H16" i="102"/>
  <c r="K9" i="102"/>
  <c r="K12" i="102"/>
  <c r="K7" i="102"/>
  <c r="K14" i="102"/>
  <c r="K19" i="102"/>
  <c r="I21" i="102"/>
  <c r="K13" i="102"/>
  <c r="K22" i="102"/>
  <c r="K17" i="102"/>
  <c r="I6" i="102"/>
  <c r="I11" i="102"/>
  <c r="K8" i="102"/>
  <c r="K23" i="102"/>
  <c r="I16" i="102"/>
  <c r="K18" i="102"/>
  <c r="K24" i="102"/>
  <c r="J11" i="102"/>
  <c r="L18" i="102"/>
  <c r="J16" i="102"/>
  <c r="L13" i="102"/>
  <c r="L9" i="102"/>
  <c r="L8" i="102"/>
  <c r="L12" i="102"/>
  <c r="L23" i="102"/>
  <c r="J21" i="102"/>
  <c r="L24" i="102"/>
  <c r="L19" i="102"/>
  <c r="L14" i="102"/>
  <c r="L17" i="102"/>
  <c r="J6" i="102"/>
  <c r="L22" i="102"/>
  <c r="L7" i="102"/>
  <c r="M19" i="102"/>
  <c r="M9" i="102"/>
  <c r="M7" i="102"/>
  <c r="M12" i="102"/>
  <c r="M18" i="102"/>
  <c r="K11" i="102"/>
  <c r="M17" i="102"/>
  <c r="K6" i="102"/>
  <c r="M14" i="102"/>
  <c r="M8" i="102"/>
  <c r="M24" i="102"/>
  <c r="K21" i="102"/>
  <c r="M23" i="102"/>
  <c r="M22" i="102"/>
  <c r="M13" i="102"/>
  <c r="K16" i="102"/>
  <c r="N9" i="102"/>
  <c r="N19" i="102"/>
  <c r="N8" i="102"/>
  <c r="N14" i="102"/>
  <c r="L11" i="102"/>
  <c r="N18" i="102"/>
  <c r="L6" i="102"/>
  <c r="N23" i="102"/>
  <c r="N17" i="102"/>
  <c r="L21" i="102"/>
  <c r="N7" i="102"/>
  <c r="L16" i="102"/>
  <c r="N24" i="102"/>
  <c r="N12" i="102"/>
  <c r="N13" i="102"/>
  <c r="N22" i="102"/>
  <c r="O22" i="102"/>
  <c r="O8" i="102"/>
  <c r="O23" i="102"/>
  <c r="O13" i="102"/>
  <c r="O19" i="102"/>
  <c r="O9" i="102"/>
  <c r="O18" i="102"/>
  <c r="M21" i="102"/>
  <c r="O17" i="102"/>
  <c r="O7" i="102"/>
  <c r="O12" i="102"/>
  <c r="O14" i="102"/>
  <c r="M6" i="102"/>
  <c r="O24" i="102"/>
  <c r="M16" i="102"/>
  <c r="M11" i="102"/>
  <c r="P24" i="102"/>
  <c r="P23" i="102"/>
  <c r="P17" i="102"/>
  <c r="N6" i="102"/>
  <c r="P14" i="102"/>
  <c r="N21" i="102"/>
  <c r="P9" i="102"/>
  <c r="N16" i="102"/>
  <c r="P13" i="102"/>
  <c r="P12" i="102"/>
  <c r="P8" i="102"/>
  <c r="P18" i="102"/>
  <c r="N11" i="102"/>
  <c r="P22" i="102"/>
  <c r="P7" i="102"/>
  <c r="P19" i="102"/>
  <c r="Q13" i="102"/>
  <c r="Q19" i="102"/>
  <c r="Q12" i="102"/>
  <c r="O6" i="102"/>
  <c r="Q7" i="102"/>
  <c r="Q22" i="102"/>
  <c r="Q17" i="102"/>
  <c r="Q23" i="102"/>
  <c r="Q24" i="102"/>
  <c r="Q14" i="102"/>
  <c r="Q9" i="102"/>
  <c r="O11" i="102"/>
  <c r="O21" i="102"/>
  <c r="Q18" i="102"/>
  <c r="Q8" i="102"/>
  <c r="O16" i="102"/>
  <c r="R23" i="102"/>
  <c r="R17" i="102"/>
  <c r="R19" i="102"/>
  <c r="P16" i="102"/>
  <c r="R9" i="102"/>
  <c r="P21" i="102"/>
  <c r="P11" i="102"/>
  <c r="P6" i="102"/>
  <c r="R24" i="102"/>
  <c r="R7" i="102"/>
  <c r="R12" i="102"/>
  <c r="R22" i="102"/>
  <c r="R18" i="102"/>
  <c r="R8" i="102"/>
  <c r="R13" i="102"/>
  <c r="R14" i="102"/>
  <c r="S18" i="102"/>
  <c r="Q11" i="102"/>
  <c r="S7" i="102"/>
  <c r="S24" i="102"/>
  <c r="S12" i="102"/>
  <c r="S19" i="102"/>
  <c r="Q21" i="102"/>
  <c r="Q16" i="102"/>
  <c r="S9" i="102"/>
  <c r="S17" i="102"/>
  <c r="S14" i="102"/>
  <c r="S8" i="102"/>
  <c r="Q6" i="102"/>
  <c r="S13" i="102"/>
  <c r="S22" i="102"/>
  <c r="S23" i="102"/>
  <c r="T24" i="102"/>
  <c r="T9" i="102"/>
  <c r="T7" i="102"/>
  <c r="T12" i="102"/>
  <c r="T14" i="102"/>
  <c r="R16" i="102"/>
  <c r="R11" i="102"/>
  <c r="T19" i="102"/>
  <c r="R21" i="102"/>
  <c r="T13" i="102"/>
  <c r="T17" i="102"/>
  <c r="T22" i="102"/>
  <c r="T23" i="102"/>
  <c r="R6" i="102"/>
  <c r="T8" i="102"/>
  <c r="T18" i="102"/>
  <c r="S11" i="102"/>
  <c r="U9" i="102"/>
  <c r="U7" i="102"/>
  <c r="S16" i="102"/>
  <c r="U18" i="102"/>
  <c r="U8" i="102"/>
  <c r="S21" i="102"/>
  <c r="U23" i="102"/>
  <c r="U14" i="102"/>
  <c r="U17" i="102"/>
  <c r="U12" i="102"/>
  <c r="S6" i="102"/>
  <c r="U24" i="102"/>
  <c r="U13" i="102"/>
  <c r="U19" i="102"/>
  <c r="U22" i="102"/>
  <c r="T21" i="102"/>
  <c r="T11" i="102"/>
  <c r="V17" i="102"/>
  <c r="V8" i="102"/>
  <c r="V19" i="102"/>
  <c r="V12" i="102"/>
  <c r="T6" i="102"/>
  <c r="V23" i="102"/>
  <c r="V18" i="102"/>
  <c r="V14" i="102"/>
  <c r="V13" i="102"/>
  <c r="V24" i="102"/>
  <c r="V22" i="102"/>
  <c r="V7" i="102"/>
  <c r="T16" i="102"/>
  <c r="V20" i="105"/>
  <c r="D14" i="103"/>
  <c r="X14" i="103"/>
  <c r="X8" i="103"/>
  <c r="X12" i="103"/>
  <c r="X7" i="103"/>
  <c r="X9" i="103"/>
  <c r="X13" i="103"/>
  <c r="X24" i="103"/>
  <c r="X23" i="103"/>
  <c r="D12" i="103"/>
  <c r="X22" i="103"/>
  <c r="X17" i="103"/>
  <c r="D19" i="103"/>
  <c r="D9" i="103"/>
  <c r="X19" i="103"/>
  <c r="D23" i="103"/>
  <c r="D13" i="103"/>
  <c r="X18" i="103"/>
  <c r="D24" i="103"/>
  <c r="D18" i="103"/>
  <c r="D22" i="103"/>
  <c r="D17" i="103"/>
  <c r="D8" i="103"/>
  <c r="D7" i="103"/>
  <c r="E17" i="103"/>
  <c r="E8" i="103"/>
  <c r="E24" i="103"/>
  <c r="E14" i="103"/>
  <c r="E12" i="103"/>
  <c r="E9" i="103"/>
  <c r="E18" i="103"/>
  <c r="E7" i="103"/>
  <c r="E13" i="103"/>
  <c r="E22" i="103"/>
  <c r="E23" i="103"/>
  <c r="E19" i="103"/>
  <c r="F24" i="103"/>
  <c r="D16" i="103"/>
  <c r="F7" i="103"/>
  <c r="X16" i="103"/>
  <c r="X11" i="103"/>
  <c r="F14" i="103"/>
  <c r="F19" i="103"/>
  <c r="F22" i="103"/>
  <c r="X21" i="103"/>
  <c r="F17" i="103"/>
  <c r="F9" i="103"/>
  <c r="F13" i="103"/>
  <c r="D21" i="103"/>
  <c r="X6" i="103"/>
  <c r="F12" i="103"/>
  <c r="D6" i="103"/>
  <c r="D11" i="103"/>
  <c r="F23" i="103"/>
  <c r="F8" i="103"/>
  <c r="F18" i="103"/>
  <c r="G13" i="103"/>
  <c r="G7" i="103"/>
  <c r="G12" i="103"/>
  <c r="E21" i="103"/>
  <c r="G14" i="103"/>
  <c r="G17" i="103"/>
  <c r="G23" i="103"/>
  <c r="E6" i="103"/>
  <c r="G9" i="103"/>
  <c r="G22" i="103"/>
  <c r="E11" i="103"/>
  <c r="G18" i="103"/>
  <c r="G24" i="103"/>
  <c r="G8" i="103"/>
  <c r="E16" i="103"/>
  <c r="G19" i="103"/>
  <c r="H8" i="103"/>
  <c r="H14" i="103"/>
  <c r="H7" i="103"/>
  <c r="H18" i="103"/>
  <c r="H17" i="103"/>
  <c r="F16" i="103"/>
  <c r="H12" i="103"/>
  <c r="H13" i="103"/>
  <c r="H19" i="103"/>
  <c r="H22" i="103"/>
  <c r="H23" i="103"/>
  <c r="H24" i="103"/>
  <c r="F21" i="103"/>
  <c r="F6" i="103"/>
  <c r="H9" i="103"/>
  <c r="F11" i="103"/>
  <c r="G16" i="103"/>
  <c r="G11" i="103"/>
  <c r="I24" i="103"/>
  <c r="I23" i="103"/>
  <c r="I19" i="103"/>
  <c r="I8" i="103"/>
  <c r="I17" i="103"/>
  <c r="I13" i="103"/>
  <c r="I9" i="103"/>
  <c r="I7" i="103"/>
  <c r="G6" i="103"/>
  <c r="I18" i="103"/>
  <c r="G21" i="103"/>
  <c r="I22" i="103"/>
  <c r="I12" i="103"/>
  <c r="I14" i="103"/>
  <c r="J14" i="103"/>
  <c r="J17" i="103"/>
  <c r="J23" i="103"/>
  <c r="J19" i="103"/>
  <c r="J7" i="103"/>
  <c r="J8" i="103"/>
  <c r="J12" i="103"/>
  <c r="J18" i="103"/>
  <c r="J13" i="103"/>
  <c r="H16" i="103"/>
  <c r="J24" i="103"/>
  <c r="J9" i="103"/>
  <c r="H21" i="103"/>
  <c r="H6" i="103"/>
  <c r="J22" i="103"/>
  <c r="H11" i="103"/>
  <c r="K23" i="103"/>
  <c r="I21" i="103"/>
  <c r="K13" i="103"/>
  <c r="I11" i="103"/>
  <c r="I16" i="103"/>
  <c r="K18" i="103"/>
  <c r="K24" i="103"/>
  <c r="I6" i="103"/>
  <c r="K19" i="103"/>
  <c r="K22" i="103"/>
  <c r="K8" i="103"/>
  <c r="K14" i="103"/>
  <c r="K17" i="103"/>
  <c r="K9" i="103"/>
  <c r="K12" i="103"/>
  <c r="K7" i="103"/>
  <c r="L24" i="103"/>
  <c r="L8" i="103"/>
  <c r="L23" i="103"/>
  <c r="L14" i="103"/>
  <c r="L19" i="103"/>
  <c r="L18" i="103"/>
  <c r="J16" i="103"/>
  <c r="L12" i="103"/>
  <c r="L22" i="103"/>
  <c r="J21" i="103"/>
  <c r="L17" i="103"/>
  <c r="L7" i="103"/>
  <c r="J6" i="103"/>
  <c r="L13" i="103"/>
  <c r="L9" i="103"/>
  <c r="J11" i="103"/>
  <c r="M23" i="103"/>
  <c r="M14" i="103"/>
  <c r="K16" i="103"/>
  <c r="K11" i="103"/>
  <c r="M9" i="103"/>
  <c r="M7" i="103"/>
  <c r="M17" i="103"/>
  <c r="M12" i="103"/>
  <c r="M8" i="103"/>
  <c r="M13" i="103"/>
  <c r="M18" i="103"/>
  <c r="K6" i="103"/>
  <c r="K21" i="103"/>
  <c r="M19" i="103"/>
  <c r="M22" i="103"/>
  <c r="M24" i="103"/>
  <c r="N12" i="103"/>
  <c r="L16" i="103"/>
  <c r="N23" i="103"/>
  <c r="N17" i="103"/>
  <c r="L21" i="103"/>
  <c r="N7" i="103"/>
  <c r="N22" i="103"/>
  <c r="N19" i="103"/>
  <c r="N13" i="103"/>
  <c r="N18" i="103"/>
  <c r="N8" i="103"/>
  <c r="N14" i="103"/>
  <c r="N9" i="103"/>
  <c r="N24" i="103"/>
  <c r="L11" i="103"/>
  <c r="L6" i="103"/>
  <c r="M11" i="103"/>
  <c r="O9" i="103"/>
  <c r="M6" i="103"/>
  <c r="M21" i="103"/>
  <c r="O22" i="103"/>
  <c r="O23" i="103"/>
  <c r="O12" i="103"/>
  <c r="O14" i="103"/>
  <c r="M16" i="103"/>
  <c r="O8" i="103"/>
  <c r="O7" i="103"/>
  <c r="O19" i="103"/>
  <c r="O18" i="103"/>
  <c r="O17" i="103"/>
  <c r="O13" i="103"/>
  <c r="O24" i="103"/>
  <c r="N11" i="103"/>
  <c r="P22" i="103"/>
  <c r="P7" i="103"/>
  <c r="P19" i="103"/>
  <c r="P18" i="103"/>
  <c r="N6" i="103"/>
  <c r="N21" i="103"/>
  <c r="P8" i="103"/>
  <c r="P17" i="103"/>
  <c r="P14" i="103"/>
  <c r="P24" i="103"/>
  <c r="P23" i="103"/>
  <c r="P13" i="103"/>
  <c r="P9" i="103"/>
  <c r="N16" i="103"/>
  <c r="P12" i="103"/>
  <c r="Q9" i="103"/>
  <c r="O16" i="103"/>
  <c r="Q22" i="103"/>
  <c r="Q24" i="103"/>
  <c r="Q14" i="103"/>
  <c r="Q13" i="103"/>
  <c r="Q8" i="103"/>
  <c r="Q12" i="103"/>
  <c r="Q7" i="103"/>
  <c r="Q17" i="103"/>
  <c r="Q23" i="103"/>
  <c r="O11" i="103"/>
  <c r="O21" i="103"/>
  <c r="Q18" i="103"/>
  <c r="Q19" i="103"/>
  <c r="O6" i="103"/>
  <c r="R19" i="103"/>
  <c r="P16" i="103"/>
  <c r="R24" i="103"/>
  <c r="P21" i="103"/>
  <c r="R14" i="103"/>
  <c r="R18" i="103"/>
  <c r="R12" i="103"/>
  <c r="R8" i="103"/>
  <c r="R22" i="103"/>
  <c r="R17" i="103"/>
  <c r="R9" i="103"/>
  <c r="P11" i="103"/>
  <c r="P6" i="103"/>
  <c r="R7" i="103"/>
  <c r="R23" i="103"/>
  <c r="R13" i="103"/>
  <c r="S22" i="103"/>
  <c r="Q21" i="103"/>
  <c r="S23" i="103"/>
  <c r="S9" i="103"/>
  <c r="S17" i="103"/>
  <c r="S14" i="103"/>
  <c r="S8" i="103"/>
  <c r="S18" i="103"/>
  <c r="S24" i="103"/>
  <c r="Q6" i="103"/>
  <c r="S12" i="103"/>
  <c r="S13" i="103"/>
  <c r="S19" i="103"/>
  <c r="Q16" i="103"/>
  <c r="Q11" i="103"/>
  <c r="S7" i="103"/>
  <c r="T23" i="103"/>
  <c r="R21" i="103"/>
  <c r="T8" i="103"/>
  <c r="T22" i="103"/>
  <c r="R6" i="103"/>
  <c r="T12" i="103"/>
  <c r="T17" i="103"/>
  <c r="R16" i="103"/>
  <c r="T18" i="103"/>
  <c r="R11" i="103"/>
  <c r="T24" i="103"/>
  <c r="T9" i="103"/>
  <c r="T7" i="103"/>
  <c r="T19" i="103"/>
  <c r="T14" i="103"/>
  <c r="T13" i="103"/>
  <c r="U14" i="103"/>
  <c r="U18" i="103"/>
  <c r="U12" i="103"/>
  <c r="U19" i="103"/>
  <c r="U23" i="103"/>
  <c r="U22" i="103"/>
  <c r="U13" i="103"/>
  <c r="U24" i="103"/>
  <c r="U7" i="103"/>
  <c r="S16" i="103"/>
  <c r="S21" i="103"/>
  <c r="S6" i="103"/>
  <c r="U17" i="103"/>
  <c r="S11" i="103"/>
  <c r="U8" i="103"/>
  <c r="U9" i="103"/>
  <c r="V7" i="103"/>
  <c r="T11" i="103"/>
  <c r="V24" i="103"/>
  <c r="V13" i="103"/>
  <c r="V9" i="101"/>
  <c r="V18" i="103"/>
  <c r="T21" i="103"/>
  <c r="D22" i="101"/>
  <c r="X7" i="101"/>
  <c r="X9" i="101"/>
  <c r="D23" i="101"/>
  <c r="X24" i="101"/>
  <c r="X14" i="101"/>
  <c r="D8" i="101"/>
  <c r="X23" i="101"/>
  <c r="X8" i="101"/>
  <c r="D12" i="101"/>
  <c r="D7" i="101"/>
  <c r="X22" i="101"/>
  <c r="X17" i="101"/>
  <c r="X12" i="101"/>
  <c r="D9" i="101"/>
  <c r="X19" i="101"/>
  <c r="X18" i="101"/>
  <c r="D24" i="101"/>
  <c r="D14" i="101"/>
  <c r="D18" i="101"/>
  <c r="D19" i="101"/>
  <c r="D17" i="101"/>
  <c r="D13" i="101"/>
  <c r="X13" i="101"/>
  <c r="E9" i="101"/>
  <c r="E13" i="101"/>
  <c r="E7" i="101"/>
  <c r="E22" i="101"/>
  <c r="E12" i="101"/>
  <c r="E23" i="101"/>
  <c r="E19" i="101"/>
  <c r="E24" i="101"/>
  <c r="E17" i="101"/>
  <c r="E8" i="101"/>
  <c r="E14" i="101"/>
  <c r="E18" i="101"/>
  <c r="D6" i="101"/>
  <c r="X11" i="101"/>
  <c r="F9" i="101"/>
  <c r="F8" i="101"/>
  <c r="F13" i="101"/>
  <c r="F19" i="101"/>
  <c r="F18" i="101"/>
  <c r="X6" i="101"/>
  <c r="F24" i="101"/>
  <c r="F12" i="101"/>
  <c r="D16" i="101"/>
  <c r="X16" i="101"/>
  <c r="F22" i="101"/>
  <c r="F7" i="101"/>
  <c r="F17" i="101"/>
  <c r="X21" i="101"/>
  <c r="D11" i="101"/>
  <c r="F23" i="101"/>
  <c r="D21" i="101"/>
  <c r="F14" i="101"/>
  <c r="E11" i="101"/>
  <c r="E16" i="101"/>
  <c r="E21" i="101"/>
  <c r="G19" i="101"/>
  <c r="G22" i="101"/>
  <c r="E6" i="101"/>
  <c r="G14" i="101"/>
  <c r="G9" i="101"/>
  <c r="G7" i="101"/>
  <c r="G17" i="101"/>
  <c r="G8" i="101"/>
  <c r="G12" i="101"/>
  <c r="G23" i="101"/>
  <c r="G18" i="101"/>
  <c r="G13" i="101"/>
  <c r="G24" i="101"/>
  <c r="H7" i="101"/>
  <c r="F6" i="101"/>
  <c r="H19" i="101"/>
  <c r="H22" i="101"/>
  <c r="H23" i="101"/>
  <c r="H24" i="101"/>
  <c r="H18" i="101"/>
  <c r="H12" i="101"/>
  <c r="H8" i="101"/>
  <c r="H14" i="101"/>
  <c r="H17" i="101"/>
  <c r="F21" i="101"/>
  <c r="H13" i="101"/>
  <c r="F16" i="101"/>
  <c r="H9" i="101"/>
  <c r="F11" i="101"/>
  <c r="I18" i="101"/>
  <c r="I12" i="101"/>
  <c r="I13" i="101"/>
  <c r="I14" i="101"/>
  <c r="I9" i="101"/>
  <c r="G6" i="101"/>
  <c r="I7" i="101"/>
  <c r="I23" i="101"/>
  <c r="G16" i="101"/>
  <c r="I17" i="101"/>
  <c r="I22" i="101"/>
  <c r="G11" i="101"/>
  <c r="G21" i="101"/>
  <c r="I19" i="101"/>
  <c r="I24" i="101"/>
  <c r="I8" i="101"/>
  <c r="J18" i="101"/>
  <c r="J22" i="101"/>
  <c r="H6" i="101"/>
  <c r="J8" i="101"/>
  <c r="H11" i="101"/>
  <c r="J19" i="101"/>
  <c r="J9" i="101"/>
  <c r="J24" i="101"/>
  <c r="J7" i="101"/>
  <c r="J14" i="101"/>
  <c r="J17" i="101"/>
  <c r="J23" i="101"/>
  <c r="J13" i="101"/>
  <c r="H16" i="101"/>
  <c r="H21" i="101"/>
  <c r="J12" i="101"/>
  <c r="K9" i="101"/>
  <c r="K13" i="101"/>
  <c r="I11" i="101"/>
  <c r="K8" i="101"/>
  <c r="K23" i="101"/>
  <c r="K12" i="101"/>
  <c r="K14" i="101"/>
  <c r="K18" i="101"/>
  <c r="K24" i="101"/>
  <c r="I16" i="101"/>
  <c r="K19" i="101"/>
  <c r="I21" i="101"/>
  <c r="K22" i="101"/>
  <c r="I6" i="101"/>
  <c r="K7" i="101"/>
  <c r="K17" i="101"/>
  <c r="L8" i="101"/>
  <c r="J16" i="101"/>
  <c r="L12" i="101"/>
  <c r="L14" i="101"/>
  <c r="J6" i="101"/>
  <c r="L13" i="101"/>
  <c r="L24" i="101"/>
  <c r="J11" i="101"/>
  <c r="L23" i="101"/>
  <c r="L19" i="101"/>
  <c r="L18" i="101"/>
  <c r="L22" i="101"/>
  <c r="L17" i="101"/>
  <c r="L7" i="101"/>
  <c r="J21" i="101"/>
  <c r="L9" i="101"/>
  <c r="M19" i="101"/>
  <c r="M24" i="101"/>
  <c r="K21" i="101"/>
  <c r="K16" i="101"/>
  <c r="M18" i="101"/>
  <c r="K11" i="101"/>
  <c r="M23" i="101"/>
  <c r="M22" i="101"/>
  <c r="M13" i="101"/>
  <c r="M9" i="101"/>
  <c r="M7" i="101"/>
  <c r="M17" i="101"/>
  <c r="M12" i="101"/>
  <c r="K6" i="101"/>
  <c r="M14" i="101"/>
  <c r="M8" i="101"/>
  <c r="L21" i="101"/>
  <c r="N13" i="101"/>
  <c r="N24" i="101"/>
  <c r="L11" i="101"/>
  <c r="N22" i="101"/>
  <c r="N19" i="101"/>
  <c r="N12" i="101"/>
  <c r="N9" i="101"/>
  <c r="L16" i="101"/>
  <c r="N8" i="101"/>
  <c r="N14" i="101"/>
  <c r="N23" i="101"/>
  <c r="N17" i="101"/>
  <c r="N7" i="101"/>
  <c r="N18" i="101"/>
  <c r="L6" i="101"/>
  <c r="O17" i="101"/>
  <c r="O7" i="101"/>
  <c r="O8" i="101"/>
  <c r="O18" i="101"/>
  <c r="O12" i="101"/>
  <c r="O9" i="101"/>
  <c r="O24" i="101"/>
  <c r="M16" i="101"/>
  <c r="O14" i="101"/>
  <c r="O19" i="101"/>
  <c r="M21" i="101"/>
  <c r="O22" i="101"/>
  <c r="O13" i="101"/>
  <c r="M11" i="101"/>
  <c r="O23" i="101"/>
  <c r="M6" i="101"/>
  <c r="P17" i="101"/>
  <c r="P7" i="101"/>
  <c r="P14" i="101"/>
  <c r="P22" i="101"/>
  <c r="P12" i="101"/>
  <c r="P19" i="101"/>
  <c r="P24" i="101"/>
  <c r="P23" i="101"/>
  <c r="N16" i="101"/>
  <c r="P18" i="101"/>
  <c r="N11" i="101"/>
  <c r="P13" i="101"/>
  <c r="N6" i="101"/>
  <c r="N21" i="101"/>
  <c r="P9" i="101"/>
  <c r="P8" i="101"/>
  <c r="O11" i="101"/>
  <c r="Q8" i="101"/>
  <c r="O21" i="101"/>
  <c r="Q13" i="101"/>
  <c r="Q18" i="101"/>
  <c r="O16" i="101"/>
  <c r="Q7" i="101"/>
  <c r="Q9" i="101"/>
  <c r="Q14" i="101"/>
  <c r="Q19" i="101"/>
  <c r="Q12" i="101"/>
  <c r="O6" i="101"/>
  <c r="Q22" i="101"/>
  <c r="Q17" i="101"/>
  <c r="Q23" i="101"/>
  <c r="Q24" i="101"/>
  <c r="R17" i="101"/>
  <c r="R9" i="101"/>
  <c r="R24" i="101"/>
  <c r="R7" i="101"/>
  <c r="R12" i="101"/>
  <c r="R8" i="101"/>
  <c r="R13" i="101"/>
  <c r="R18" i="101"/>
  <c r="R14" i="101"/>
  <c r="P11" i="101"/>
  <c r="R23" i="101"/>
  <c r="P6" i="101"/>
  <c r="R19" i="101"/>
  <c r="P21" i="101"/>
  <c r="R22" i="101"/>
  <c r="P16" i="101"/>
  <c r="S13" i="101"/>
  <c r="S14" i="101"/>
  <c r="S7" i="101"/>
  <c r="Q16" i="101"/>
  <c r="S9" i="101"/>
  <c r="S22" i="101"/>
  <c r="Q11" i="101"/>
  <c r="S23" i="101"/>
  <c r="S17" i="101"/>
  <c r="S18" i="101"/>
  <c r="S12" i="101"/>
  <c r="S24" i="101"/>
  <c r="S8" i="101"/>
  <c r="S19" i="101"/>
  <c r="Q21" i="101"/>
  <c r="Q6" i="101"/>
  <c r="T9" i="101"/>
  <c r="T19" i="101"/>
  <c r="T8" i="101"/>
  <c r="R16" i="101"/>
  <c r="T23" i="101"/>
  <c r="T12" i="101"/>
  <c r="T22" i="101"/>
  <c r="T13" i="101"/>
  <c r="T7" i="101"/>
  <c r="R21" i="101"/>
  <c r="T17" i="101"/>
  <c r="T14" i="101"/>
  <c r="T18" i="101"/>
  <c r="R11" i="101"/>
  <c r="T24" i="101"/>
  <c r="R6" i="101"/>
  <c r="S6" i="101"/>
  <c r="U24" i="101"/>
  <c r="U17" i="101"/>
  <c r="U9" i="101"/>
  <c r="U22" i="101"/>
  <c r="U7" i="101"/>
  <c r="S21" i="101"/>
  <c r="U13" i="101"/>
  <c r="U8" i="101"/>
  <c r="U19" i="101"/>
  <c r="U23" i="101"/>
  <c r="S16" i="101"/>
  <c r="U14" i="101"/>
  <c r="S11" i="101"/>
  <c r="U18" i="101"/>
  <c r="U12" i="101"/>
  <c r="T16" i="103"/>
  <c r="V17" i="101"/>
  <c r="V12" i="103"/>
  <c r="V7" i="101"/>
  <c r="V22" i="103"/>
  <c r="V24" i="101"/>
  <c r="V13" i="101"/>
  <c r="V9" i="103"/>
  <c r="V14" i="103"/>
  <c r="V18" i="101"/>
  <c r="V23" i="103"/>
  <c r="V8" i="101"/>
  <c r="X10" i="109"/>
  <c r="F27" i="120" s="1"/>
  <c r="X8" i="109"/>
  <c r="D27" i="120" s="1"/>
  <c r="X9" i="109"/>
  <c r="E27" i="120" s="1"/>
  <c r="U16" i="102"/>
  <c r="U17" i="105"/>
  <c r="U16" i="101"/>
  <c r="U16" i="113"/>
  <c r="U16" i="103"/>
  <c r="W12" i="103"/>
  <c r="W12" i="102"/>
  <c r="W13" i="105"/>
  <c r="W12" i="113"/>
  <c r="W12" i="101"/>
  <c r="W17" i="102"/>
  <c r="W17" i="103"/>
  <c r="W17" i="101"/>
  <c r="W18" i="105"/>
  <c r="W17" i="113"/>
  <c r="W13" i="103"/>
  <c r="W13" i="102"/>
  <c r="W13" i="101"/>
  <c r="W14" i="105"/>
  <c r="W13" i="113"/>
  <c r="W22" i="102"/>
  <c r="W22" i="103"/>
  <c r="W22" i="101"/>
  <c r="W22" i="113"/>
  <c r="W19" i="102"/>
  <c r="W19" i="103"/>
  <c r="W19" i="101"/>
  <c r="W20" i="105"/>
  <c r="W19" i="113"/>
  <c r="W14" i="103"/>
  <c r="W14" i="102"/>
  <c r="W15" i="105"/>
  <c r="W14" i="101"/>
  <c r="W14" i="113"/>
  <c r="U6" i="102"/>
  <c r="U6" i="101"/>
  <c r="U6" i="103"/>
  <c r="U6" i="113"/>
  <c r="U7" i="105"/>
  <c r="W9" i="103"/>
  <c r="W9" i="101"/>
  <c r="W9" i="102"/>
  <c r="W10" i="105"/>
  <c r="W9" i="113"/>
  <c r="W18" i="102"/>
  <c r="W18" i="103"/>
  <c r="W18" i="101"/>
  <c r="W18" i="113"/>
  <c r="W19" i="105"/>
  <c r="W8" i="103"/>
  <c r="W8" i="102"/>
  <c r="W9" i="105"/>
  <c r="W8" i="101"/>
  <c r="W8" i="113"/>
  <c r="W24" i="102"/>
  <c r="W24" i="103"/>
  <c r="W24" i="101"/>
  <c r="W24" i="113"/>
  <c r="W7" i="103"/>
  <c r="W7" i="101"/>
  <c r="W8" i="105"/>
  <c r="W7" i="102"/>
  <c r="W7" i="113"/>
  <c r="U11" i="103"/>
  <c r="U11" i="101"/>
  <c r="U12" i="105"/>
  <c r="U11" i="102"/>
  <c r="U11" i="113"/>
  <c r="W23" i="102"/>
  <c r="W23" i="103"/>
  <c r="W23" i="101"/>
  <c r="W23" i="113"/>
  <c r="U21" i="102"/>
  <c r="U21" i="103"/>
  <c r="U21" i="101"/>
  <c r="U21" i="113"/>
  <c r="I15" i="113"/>
  <c r="J15" i="113"/>
  <c r="J30" i="109"/>
  <c r="J10" i="113"/>
  <c r="J20" i="113"/>
  <c r="H26" i="113"/>
  <c r="K18" i="109" s="1"/>
  <c r="M14" i="120" s="1"/>
  <c r="AD13" i="121" s="1"/>
  <c r="AA62" i="109"/>
  <c r="J25" i="113"/>
  <c r="I25" i="113"/>
  <c r="K53" i="109"/>
  <c r="K31" i="109"/>
  <c r="J54" i="109"/>
  <c r="J32" i="109"/>
  <c r="J53" i="109"/>
  <c r="J31" i="109"/>
  <c r="L1" i="104"/>
  <c r="T16" i="104" s="1"/>
  <c r="L2" i="104"/>
  <c r="D24" i="104" s="1"/>
  <c r="D68" i="6"/>
  <c r="C35" i="79" s="1"/>
  <c r="N1" i="99" s="1"/>
  <c r="C8" i="79"/>
  <c r="E24" i="97" s="1"/>
  <c r="C7" i="79"/>
  <c r="E19" i="97" s="1"/>
  <c r="E20" i="101" l="1"/>
  <c r="E15" i="101"/>
  <c r="D25" i="103"/>
  <c r="E20" i="103"/>
  <c r="D10" i="101"/>
  <c r="T16" i="106"/>
  <c r="D25" i="101"/>
  <c r="E10" i="103"/>
  <c r="E10" i="101"/>
  <c r="D20" i="101"/>
  <c r="D15" i="101"/>
  <c r="D15" i="103"/>
  <c r="AF13" i="121"/>
  <c r="AE13" i="121"/>
  <c r="AF12" i="121"/>
  <c r="AE12" i="121"/>
  <c r="W9" i="104"/>
  <c r="W9" i="106" s="1"/>
  <c r="Q6" i="104"/>
  <c r="Q6" i="106" s="1"/>
  <c r="P7" i="104"/>
  <c r="P7" i="106" s="1"/>
  <c r="L6" i="104"/>
  <c r="L6" i="106" s="1"/>
  <c r="J11" i="104"/>
  <c r="J11" i="106" s="1"/>
  <c r="I8" i="104"/>
  <c r="I8" i="106" s="1"/>
  <c r="G12" i="104"/>
  <c r="G12" i="106" s="1"/>
  <c r="D14" i="104"/>
  <c r="D14" i="106" s="1"/>
  <c r="W8" i="104"/>
  <c r="W8" i="106" s="1"/>
  <c r="W13" i="104"/>
  <c r="W13" i="106" s="1"/>
  <c r="T8" i="104"/>
  <c r="T8" i="106" s="1"/>
  <c r="Q12" i="104"/>
  <c r="Q12" i="106" s="1"/>
  <c r="N19" i="104"/>
  <c r="N19" i="106" s="1"/>
  <c r="J6" i="104"/>
  <c r="J6" i="106" s="1"/>
  <c r="I7" i="104"/>
  <c r="I7" i="106" s="1"/>
  <c r="G7" i="104"/>
  <c r="G7" i="106" s="1"/>
  <c r="X19" i="104"/>
  <c r="X19" i="106" s="1"/>
  <c r="W7" i="104"/>
  <c r="W7" i="106" s="1"/>
  <c r="E25" i="101"/>
  <c r="E15" i="103"/>
  <c r="E25" i="103"/>
  <c r="E25" i="102"/>
  <c r="E15" i="102"/>
  <c r="D15" i="102"/>
  <c r="D25" i="102"/>
  <c r="V18" i="104"/>
  <c r="V18" i="106" s="1"/>
  <c r="T14" i="104"/>
  <c r="T14" i="106" s="1"/>
  <c r="R8" i="104"/>
  <c r="R8" i="106" s="1"/>
  <c r="Q8" i="104"/>
  <c r="Q8" i="106" s="1"/>
  <c r="M11" i="104"/>
  <c r="M11" i="106" s="1"/>
  <c r="L11" i="104"/>
  <c r="L11" i="106" s="1"/>
  <c r="M18" i="104"/>
  <c r="M18" i="106" s="1"/>
  <c r="K19" i="104"/>
  <c r="K19" i="106" s="1"/>
  <c r="J9" i="104"/>
  <c r="J9" i="106" s="1"/>
  <c r="G11" i="104"/>
  <c r="G11" i="106" s="1"/>
  <c r="F16" i="104"/>
  <c r="F16" i="106" s="1"/>
  <c r="G14" i="104"/>
  <c r="G14" i="106" s="1"/>
  <c r="E14" i="104"/>
  <c r="E14" i="106" s="1"/>
  <c r="D7" i="104"/>
  <c r="D7" i="106" s="1"/>
  <c r="T12" i="104"/>
  <c r="T12" i="106" s="1"/>
  <c r="Q7" i="104"/>
  <c r="Q7" i="106" s="1"/>
  <c r="O19" i="104"/>
  <c r="O19" i="106" s="1"/>
  <c r="K17" i="104"/>
  <c r="K17" i="106" s="1"/>
  <c r="H18" i="104"/>
  <c r="H18" i="106" s="1"/>
  <c r="F18" i="104"/>
  <c r="F18" i="106" s="1"/>
  <c r="V9" i="104"/>
  <c r="V9" i="106" s="1"/>
  <c r="R12" i="104"/>
  <c r="R12" i="106" s="1"/>
  <c r="P12" i="104"/>
  <c r="P12" i="106" s="1"/>
  <c r="M7" i="104"/>
  <c r="M7" i="106" s="1"/>
  <c r="J13" i="104"/>
  <c r="J13" i="106" s="1"/>
  <c r="H19" i="104"/>
  <c r="H19" i="106" s="1"/>
  <c r="E19" i="104"/>
  <c r="E19" i="106" s="1"/>
  <c r="W18" i="104"/>
  <c r="W18" i="106" s="1"/>
  <c r="D10" i="102"/>
  <c r="S6" i="104"/>
  <c r="S6" i="106" s="1"/>
  <c r="S8" i="104"/>
  <c r="S8" i="106" s="1"/>
  <c r="R7" i="104"/>
  <c r="R7" i="106" s="1"/>
  <c r="P19" i="104"/>
  <c r="P19" i="106" s="1"/>
  <c r="M6" i="104"/>
  <c r="M6" i="106" s="1"/>
  <c r="N8" i="104"/>
  <c r="N8" i="106" s="1"/>
  <c r="M13" i="104"/>
  <c r="M13" i="106" s="1"/>
  <c r="K7" i="104"/>
  <c r="K7" i="106" s="1"/>
  <c r="J8" i="104"/>
  <c r="J8" i="106" s="1"/>
  <c r="G16" i="104"/>
  <c r="G16" i="106" s="1"/>
  <c r="F11" i="104"/>
  <c r="F11" i="106" s="1"/>
  <c r="X11" i="104"/>
  <c r="X11" i="106" s="1"/>
  <c r="X7" i="104"/>
  <c r="X7" i="106" s="1"/>
  <c r="D8" i="104"/>
  <c r="D8" i="106" s="1"/>
  <c r="W24" i="104"/>
  <c r="T23" i="104"/>
  <c r="S24" i="104"/>
  <c r="S23" i="104"/>
  <c r="P22" i="104"/>
  <c r="O23" i="104"/>
  <c r="J21" i="104"/>
  <c r="I21" i="104"/>
  <c r="G23" i="104"/>
  <c r="D21" i="104"/>
  <c r="F22" i="104"/>
  <c r="D21" i="105"/>
  <c r="D16" i="105"/>
  <c r="E11" i="105"/>
  <c r="V8" i="104"/>
  <c r="V8" i="106" s="1"/>
  <c r="V12" i="104"/>
  <c r="V12" i="106" s="1"/>
  <c r="W19" i="104"/>
  <c r="W19" i="106" s="1"/>
  <c r="W17" i="104"/>
  <c r="W17" i="106" s="1"/>
  <c r="W12" i="104"/>
  <c r="W12" i="106" s="1"/>
  <c r="U16" i="104"/>
  <c r="U16" i="106" s="1"/>
  <c r="D10" i="103"/>
  <c r="T21" i="104"/>
  <c r="E10" i="102"/>
  <c r="V22" i="104"/>
  <c r="V23" i="104"/>
  <c r="U7" i="104"/>
  <c r="U7" i="106" s="1"/>
  <c r="U19" i="104"/>
  <c r="U19" i="106" s="1"/>
  <c r="U12" i="104"/>
  <c r="U12" i="106" s="1"/>
  <c r="U8" i="104"/>
  <c r="U8" i="106" s="1"/>
  <c r="T7" i="104"/>
  <c r="T7" i="106" s="1"/>
  <c r="T19" i="104"/>
  <c r="T19" i="106" s="1"/>
  <c r="T24" i="104"/>
  <c r="T17" i="104"/>
  <c r="T17" i="106" s="1"/>
  <c r="S18" i="104"/>
  <c r="S18" i="106" s="1"/>
  <c r="Q21" i="104"/>
  <c r="S9" i="104"/>
  <c r="S9" i="106" s="1"/>
  <c r="Q16" i="104"/>
  <c r="Q16" i="106" s="1"/>
  <c r="R9" i="104"/>
  <c r="R9" i="106" s="1"/>
  <c r="R17" i="104"/>
  <c r="R17" i="106" s="1"/>
  <c r="P16" i="104"/>
  <c r="P16" i="106" s="1"/>
  <c r="R24" i="104"/>
  <c r="Q23" i="104"/>
  <c r="Q13" i="104"/>
  <c r="Q13" i="106" s="1"/>
  <c r="Q19" i="104"/>
  <c r="Q19" i="106" s="1"/>
  <c r="Q14" i="104"/>
  <c r="Q14" i="106" s="1"/>
  <c r="P14" i="104"/>
  <c r="P14" i="106" s="1"/>
  <c r="N21" i="104"/>
  <c r="P23" i="104"/>
  <c r="P18" i="104"/>
  <c r="P18" i="106" s="1"/>
  <c r="O7" i="104"/>
  <c r="O7" i="106" s="1"/>
  <c r="M21" i="104"/>
  <c r="O17" i="104"/>
  <c r="O17" i="106" s="1"/>
  <c r="O14" i="104"/>
  <c r="O14" i="106" s="1"/>
  <c r="L16" i="104"/>
  <c r="L16" i="106" s="1"/>
  <c r="N9" i="104"/>
  <c r="N9" i="106" s="1"/>
  <c r="N24" i="104"/>
  <c r="N18" i="104"/>
  <c r="N18" i="106" s="1"/>
  <c r="K11" i="104"/>
  <c r="K11" i="106" s="1"/>
  <c r="K16" i="104"/>
  <c r="K16" i="106" s="1"/>
  <c r="M8" i="104"/>
  <c r="M8" i="106" s="1"/>
  <c r="M22" i="104"/>
  <c r="L9" i="104"/>
  <c r="L9" i="106" s="1"/>
  <c r="L24" i="104"/>
  <c r="L14" i="104"/>
  <c r="L14" i="106" s="1"/>
  <c r="L22" i="104"/>
  <c r="K14" i="104"/>
  <c r="K14" i="106" s="1"/>
  <c r="K24" i="104"/>
  <c r="I11" i="104"/>
  <c r="I11" i="106" s="1"/>
  <c r="I6" i="104"/>
  <c r="I6" i="106" s="1"/>
  <c r="H6" i="104"/>
  <c r="H6" i="106" s="1"/>
  <c r="J14" i="104"/>
  <c r="J14" i="106" s="1"/>
  <c r="H16" i="104"/>
  <c r="H16" i="106" s="1"/>
  <c r="J17" i="104"/>
  <c r="J17" i="106" s="1"/>
  <c r="G21" i="104"/>
  <c r="G6" i="104"/>
  <c r="G6" i="106" s="1"/>
  <c r="I14" i="104"/>
  <c r="I14" i="106" s="1"/>
  <c r="I19" i="104"/>
  <c r="I19" i="106" s="1"/>
  <c r="H24" i="104"/>
  <c r="H12" i="104"/>
  <c r="H12" i="106" s="1"/>
  <c r="H7" i="104"/>
  <c r="H7" i="106" s="1"/>
  <c r="H13" i="104"/>
  <c r="H13" i="106" s="1"/>
  <c r="G17" i="104"/>
  <c r="G17" i="106" s="1"/>
  <c r="G22" i="104"/>
  <c r="G9" i="104"/>
  <c r="G9" i="106" s="1"/>
  <c r="E21" i="104"/>
  <c r="F13" i="104"/>
  <c r="F13" i="106" s="1"/>
  <c r="X16" i="104"/>
  <c r="X16" i="106" s="1"/>
  <c r="F12" i="104"/>
  <c r="F12" i="106" s="1"/>
  <c r="F19" i="104"/>
  <c r="F19" i="106" s="1"/>
  <c r="D11" i="104"/>
  <c r="D11" i="106" s="1"/>
  <c r="E12" i="104"/>
  <c r="E12" i="106" s="1"/>
  <c r="E23" i="104"/>
  <c r="E8" i="104"/>
  <c r="E8" i="106" s="1"/>
  <c r="D19" i="104"/>
  <c r="D19" i="106" s="1"/>
  <c r="X12" i="104"/>
  <c r="X12" i="106" s="1"/>
  <c r="D17" i="104"/>
  <c r="D17" i="106" s="1"/>
  <c r="D9" i="104"/>
  <c r="D9" i="106" s="1"/>
  <c r="D12" i="104"/>
  <c r="D12" i="106" s="1"/>
  <c r="D18" i="104"/>
  <c r="D18" i="106" s="1"/>
  <c r="E16" i="105"/>
  <c r="D11" i="105"/>
  <c r="W22" i="104"/>
  <c r="U24" i="104"/>
  <c r="U23" i="104"/>
  <c r="S21" i="104"/>
  <c r="P21" i="104"/>
  <c r="Q24" i="104"/>
  <c r="M24" i="104"/>
  <c r="L23" i="104"/>
  <c r="H21" i="104"/>
  <c r="X21" i="104"/>
  <c r="E24" i="104"/>
  <c r="D23" i="104"/>
  <c r="U21" i="104"/>
  <c r="W23" i="104"/>
  <c r="V24" i="104"/>
  <c r="T6" i="104"/>
  <c r="T6" i="106" s="1"/>
  <c r="U22" i="104"/>
  <c r="U18" i="104"/>
  <c r="U18" i="106" s="1"/>
  <c r="U17" i="104"/>
  <c r="U17" i="106" s="1"/>
  <c r="U13" i="104"/>
  <c r="U13" i="106" s="1"/>
  <c r="T9" i="104"/>
  <c r="T9" i="106" s="1"/>
  <c r="T22" i="104"/>
  <c r="T13" i="104"/>
  <c r="T13" i="106" s="1"/>
  <c r="R21" i="104"/>
  <c r="S14" i="104"/>
  <c r="S14" i="106" s="1"/>
  <c r="S7" i="104"/>
  <c r="S7" i="106" s="1"/>
  <c r="Q11" i="104"/>
  <c r="Q11" i="106" s="1"/>
  <c r="S19" i="104"/>
  <c r="S19" i="106" s="1"/>
  <c r="R19" i="104"/>
  <c r="R19" i="106" s="1"/>
  <c r="R23" i="104"/>
  <c r="R18" i="104"/>
  <c r="R18" i="106" s="1"/>
  <c r="P6" i="104"/>
  <c r="P6" i="106" s="1"/>
  <c r="Q17" i="104"/>
  <c r="Q17" i="106" s="1"/>
  <c r="O6" i="104"/>
  <c r="O6" i="106" s="1"/>
  <c r="Q18" i="104"/>
  <c r="Q18" i="106" s="1"/>
  <c r="O11" i="104"/>
  <c r="O11" i="106" s="1"/>
  <c r="P17" i="104"/>
  <c r="P17" i="106" s="1"/>
  <c r="N6" i="104"/>
  <c r="N6" i="106" s="1"/>
  <c r="P24" i="104"/>
  <c r="N16" i="104"/>
  <c r="N16" i="106" s="1"/>
  <c r="O22" i="104"/>
  <c r="M16" i="104"/>
  <c r="M16" i="106" s="1"/>
  <c r="O24" i="104"/>
  <c r="O12" i="104"/>
  <c r="O12" i="106" s="1"/>
  <c r="L21" i="104"/>
  <c r="N12" i="104"/>
  <c r="N12" i="106" s="1"/>
  <c r="N13" i="104"/>
  <c r="N13" i="106" s="1"/>
  <c r="N23" i="104"/>
  <c r="K6" i="104"/>
  <c r="K6" i="106" s="1"/>
  <c r="M23" i="104"/>
  <c r="M14" i="104"/>
  <c r="M14" i="106" s="1"/>
  <c r="M19" i="104"/>
  <c r="M19" i="106" s="1"/>
  <c r="L13" i="104"/>
  <c r="L13" i="106" s="1"/>
  <c r="L7" i="104"/>
  <c r="L7" i="106" s="1"/>
  <c r="L8" i="104"/>
  <c r="L8" i="106" s="1"/>
  <c r="L18" i="104"/>
  <c r="L18" i="106" s="1"/>
  <c r="K8" i="104"/>
  <c r="K8" i="106" s="1"/>
  <c r="K18" i="104"/>
  <c r="K18" i="106" s="1"/>
  <c r="K23" i="104"/>
  <c r="K22" i="104"/>
  <c r="J19" i="104"/>
  <c r="J19" i="106" s="1"/>
  <c r="H11" i="104"/>
  <c r="H11" i="106" s="1"/>
  <c r="J12" i="104"/>
  <c r="J12" i="106" s="1"/>
  <c r="J22" i="104"/>
  <c r="I17" i="104"/>
  <c r="I17" i="106" s="1"/>
  <c r="I9" i="104"/>
  <c r="I9" i="106" s="1"/>
  <c r="I13" i="104"/>
  <c r="I13" i="106" s="1"/>
  <c r="I22" i="104"/>
  <c r="H23" i="104"/>
  <c r="F6" i="104"/>
  <c r="F6" i="106" s="1"/>
  <c r="H14" i="104"/>
  <c r="H14" i="106" s="1"/>
  <c r="F21" i="104"/>
  <c r="E6" i="104"/>
  <c r="E6" i="106" s="1"/>
  <c r="G8" i="104"/>
  <c r="G8" i="106" s="1"/>
  <c r="G24" i="104"/>
  <c r="E16" i="104"/>
  <c r="E16" i="106" s="1"/>
  <c r="F8" i="104"/>
  <c r="F8" i="106" s="1"/>
  <c r="F7" i="104"/>
  <c r="F7" i="106" s="1"/>
  <c r="F24" i="104"/>
  <c r="D6" i="104"/>
  <c r="D6" i="106" s="1"/>
  <c r="F17" i="104"/>
  <c r="F17" i="106" s="1"/>
  <c r="E13" i="104"/>
  <c r="E13" i="106" s="1"/>
  <c r="E7" i="104"/>
  <c r="E22" i="104"/>
  <c r="X13" i="104"/>
  <c r="X13" i="106" s="1"/>
  <c r="X8" i="104"/>
  <c r="X8" i="106" s="1"/>
  <c r="X18" i="104"/>
  <c r="X18" i="106" s="1"/>
  <c r="X17" i="104"/>
  <c r="X17" i="106" s="1"/>
  <c r="D22" i="104"/>
  <c r="X24" i="104"/>
  <c r="E21" i="105"/>
  <c r="U11" i="104"/>
  <c r="U11" i="106" s="1"/>
  <c r="U6" i="104"/>
  <c r="U6" i="106" s="1"/>
  <c r="W14" i="104"/>
  <c r="W14" i="106" s="1"/>
  <c r="D20" i="103"/>
  <c r="V7" i="104"/>
  <c r="V7" i="106" s="1"/>
  <c r="E20" i="102"/>
  <c r="D20" i="102"/>
  <c r="T11" i="104"/>
  <c r="T11" i="106" s="1"/>
  <c r="V14" i="104"/>
  <c r="V14" i="106" s="1"/>
  <c r="V19" i="104"/>
  <c r="V19" i="106" s="1"/>
  <c r="U9" i="104"/>
  <c r="U9" i="106" s="1"/>
  <c r="S11" i="104"/>
  <c r="S11" i="106" s="1"/>
  <c r="U14" i="104"/>
  <c r="S16" i="104"/>
  <c r="S16" i="106" s="1"/>
  <c r="R16" i="104"/>
  <c r="R16" i="106" s="1"/>
  <c r="R11" i="104"/>
  <c r="R11" i="106" s="1"/>
  <c r="T18" i="104"/>
  <c r="T18" i="106" s="1"/>
  <c r="R6" i="104"/>
  <c r="R6" i="106" s="1"/>
  <c r="S17" i="104"/>
  <c r="S17" i="106" s="1"/>
  <c r="S22" i="104"/>
  <c r="S13" i="104"/>
  <c r="S13" i="106" s="1"/>
  <c r="S12" i="104"/>
  <c r="S12" i="106" s="1"/>
  <c r="R22" i="104"/>
  <c r="R14" i="104"/>
  <c r="R14" i="106" s="1"/>
  <c r="R13" i="104"/>
  <c r="R13" i="106" s="1"/>
  <c r="P11" i="104"/>
  <c r="P11" i="106" s="1"/>
  <c r="Q22" i="104"/>
  <c r="O16" i="104"/>
  <c r="O16" i="106" s="1"/>
  <c r="O21" i="104"/>
  <c r="Q9" i="104"/>
  <c r="Q9" i="106" s="1"/>
  <c r="N11" i="104"/>
  <c r="N11" i="106" s="1"/>
  <c r="P13" i="104"/>
  <c r="P13" i="106" s="1"/>
  <c r="P8" i="104"/>
  <c r="P8" i="106" s="1"/>
  <c r="P9" i="104"/>
  <c r="P9" i="106" s="1"/>
  <c r="O8" i="104"/>
  <c r="O8" i="106" s="1"/>
  <c r="O18" i="104"/>
  <c r="O18" i="106" s="1"/>
  <c r="O9" i="104"/>
  <c r="O9" i="106" s="1"/>
  <c r="O13" i="104"/>
  <c r="O13" i="106" s="1"/>
  <c r="N22" i="104"/>
  <c r="N14" i="104"/>
  <c r="N14" i="106" s="1"/>
  <c r="N17" i="104"/>
  <c r="N17" i="106" s="1"/>
  <c r="N7" i="104"/>
  <c r="N7" i="106" s="1"/>
  <c r="M17" i="104"/>
  <c r="M17" i="106" s="1"/>
  <c r="M9" i="104"/>
  <c r="M9" i="106" s="1"/>
  <c r="M12" i="104"/>
  <c r="M12" i="106" s="1"/>
  <c r="K21" i="104"/>
  <c r="J16" i="104"/>
  <c r="J16" i="106" s="1"/>
  <c r="L12" i="104"/>
  <c r="L12" i="106" s="1"/>
  <c r="L17" i="104"/>
  <c r="L17" i="106" s="1"/>
  <c r="L19" i="104"/>
  <c r="L19" i="106" s="1"/>
  <c r="K13" i="104"/>
  <c r="K13" i="106" s="1"/>
  <c r="I16" i="104"/>
  <c r="I16" i="106" s="1"/>
  <c r="K9" i="104"/>
  <c r="K9" i="106" s="1"/>
  <c r="K12" i="104"/>
  <c r="K12" i="106" s="1"/>
  <c r="J18" i="104"/>
  <c r="J18" i="106" s="1"/>
  <c r="J7" i="104"/>
  <c r="J7" i="106" s="1"/>
  <c r="J23" i="104"/>
  <c r="J24" i="104"/>
  <c r="I23" i="104"/>
  <c r="I24" i="104"/>
  <c r="I12" i="104"/>
  <c r="I12" i="106" s="1"/>
  <c r="I18" i="104"/>
  <c r="I18" i="106" s="1"/>
  <c r="H22" i="104"/>
  <c r="H9" i="104"/>
  <c r="H9" i="106" s="1"/>
  <c r="H8" i="104"/>
  <c r="H8" i="106" s="1"/>
  <c r="H17" i="104"/>
  <c r="H17" i="106" s="1"/>
  <c r="G13" i="104"/>
  <c r="G13" i="106" s="1"/>
  <c r="G19" i="104"/>
  <c r="G19" i="106" s="1"/>
  <c r="G18" i="104"/>
  <c r="G18" i="106" s="1"/>
  <c r="E11" i="104"/>
  <c r="E11" i="106" s="1"/>
  <c r="F23" i="104"/>
  <c r="D16" i="104"/>
  <c r="D16" i="106" s="1"/>
  <c r="F14" i="104"/>
  <c r="F14" i="106" s="1"/>
  <c r="F9" i="104"/>
  <c r="F9" i="106" s="1"/>
  <c r="X6" i="104"/>
  <c r="X6" i="106" s="1"/>
  <c r="E17" i="104"/>
  <c r="E17" i="106" s="1"/>
  <c r="E9" i="104"/>
  <c r="E9" i="106" s="1"/>
  <c r="E18" i="104"/>
  <c r="E18" i="106" s="1"/>
  <c r="X9" i="104"/>
  <c r="X9" i="106" s="1"/>
  <c r="X14" i="104"/>
  <c r="X14" i="106" s="1"/>
  <c r="D13" i="104"/>
  <c r="D13" i="106" s="1"/>
  <c r="X22" i="104"/>
  <c r="X23" i="104"/>
  <c r="V17" i="104"/>
  <c r="V17" i="106" s="1"/>
  <c r="U14" i="106"/>
  <c r="V13" i="104"/>
  <c r="V13" i="106" s="1"/>
  <c r="Z10" i="109"/>
  <c r="F29" i="120" s="1"/>
  <c r="Y10" i="109"/>
  <c r="F28" i="120" s="1"/>
  <c r="Z8" i="109"/>
  <c r="D29" i="120" s="1"/>
  <c r="Y8" i="109"/>
  <c r="D28" i="120" s="1"/>
  <c r="Z9" i="109"/>
  <c r="E29" i="120" s="1"/>
  <c r="Y9" i="109"/>
  <c r="E28" i="120" s="1"/>
  <c r="V11" i="104"/>
  <c r="V11" i="103"/>
  <c r="V11" i="102"/>
  <c r="V11" i="101"/>
  <c r="V12" i="105"/>
  <c r="V11" i="113"/>
  <c r="V6" i="104"/>
  <c r="V6" i="102"/>
  <c r="V6" i="101"/>
  <c r="V6" i="103"/>
  <c r="V7" i="105"/>
  <c r="V6" i="113"/>
  <c r="V21" i="102"/>
  <c r="V21" i="103"/>
  <c r="V21" i="104"/>
  <c r="V21" i="101"/>
  <c r="V21" i="113"/>
  <c r="V16" i="104"/>
  <c r="V16" i="102"/>
  <c r="V16" i="103"/>
  <c r="V16" i="101"/>
  <c r="V17" i="105"/>
  <c r="V16" i="113"/>
  <c r="I26" i="113"/>
  <c r="L18" i="109" s="1"/>
  <c r="M15" i="120" s="1"/>
  <c r="AD14" i="121" s="1"/>
  <c r="J11" i="105"/>
  <c r="J10" i="102"/>
  <c r="K52" i="109"/>
  <c r="J15" i="103"/>
  <c r="J16" i="105"/>
  <c r="J15" i="101"/>
  <c r="J15" i="102"/>
  <c r="J10" i="103"/>
  <c r="J25" i="103"/>
  <c r="J10" i="101"/>
  <c r="J25" i="101"/>
  <c r="J21" i="105"/>
  <c r="J20" i="101"/>
  <c r="J20" i="103"/>
  <c r="K20" i="113"/>
  <c r="J20" i="102"/>
  <c r="AA40" i="109"/>
  <c r="K62" i="109"/>
  <c r="K30" i="109"/>
  <c r="J25" i="102"/>
  <c r="J26" i="113"/>
  <c r="M18" i="109" s="1"/>
  <c r="M16" i="120" s="1"/>
  <c r="AD15" i="121" s="1"/>
  <c r="L31" i="109"/>
  <c r="L53" i="109"/>
  <c r="L30" i="109"/>
  <c r="L52" i="109"/>
  <c r="J62" i="109"/>
  <c r="J40" i="109"/>
  <c r="K54" i="109"/>
  <c r="K32" i="109"/>
  <c r="I16" i="105"/>
  <c r="I11" i="105"/>
  <c r="G16" i="105"/>
  <c r="I21" i="105"/>
  <c r="H11" i="105"/>
  <c r="G11" i="105"/>
  <c r="F16" i="105"/>
  <c r="X21" i="105"/>
  <c r="H16" i="105"/>
  <c r="X11" i="105"/>
  <c r="H21" i="105"/>
  <c r="G21" i="105"/>
  <c r="X16" i="105"/>
  <c r="F11" i="105"/>
  <c r="F21" i="105"/>
  <c r="H15" i="103"/>
  <c r="F15" i="103"/>
  <c r="I10" i="102"/>
  <c r="X10" i="101"/>
  <c r="H20" i="101"/>
  <c r="H10" i="102"/>
  <c r="I25" i="101"/>
  <c r="H20" i="103"/>
  <c r="F10" i="103"/>
  <c r="F15" i="101"/>
  <c r="I20" i="101"/>
  <c r="H15" i="101"/>
  <c r="X25" i="102"/>
  <c r="I25" i="102"/>
  <c r="F15" i="102"/>
  <c r="X20" i="102"/>
  <c r="H25" i="103"/>
  <c r="F25" i="103"/>
  <c r="E21" i="97"/>
  <c r="E23" i="97"/>
  <c r="E22" i="97"/>
  <c r="I25" i="103"/>
  <c r="G20" i="103"/>
  <c r="F20" i="101"/>
  <c r="G15" i="101"/>
  <c r="X20" i="101"/>
  <c r="X15" i="102"/>
  <c r="I15" i="102"/>
  <c r="I20" i="102"/>
  <c r="X10" i="102"/>
  <c r="H20" i="102"/>
  <c r="F20" i="103"/>
  <c r="I15" i="103"/>
  <c r="X20" i="103"/>
  <c r="X10" i="103"/>
  <c r="X25" i="101"/>
  <c r="F20" i="102"/>
  <c r="G15" i="103"/>
  <c r="G10" i="103"/>
  <c r="I15" i="101"/>
  <c r="G10" i="101"/>
  <c r="X15" i="101"/>
  <c r="H25" i="101"/>
  <c r="I10" i="101"/>
  <c r="G25" i="101"/>
  <c r="F25" i="101"/>
  <c r="F25" i="102"/>
  <c r="G25" i="102"/>
  <c r="I20" i="103"/>
  <c r="I10" i="103"/>
  <c r="G10" i="102"/>
  <c r="E18" i="97"/>
  <c r="E17" i="97"/>
  <c r="E16" i="97"/>
  <c r="G20" i="101"/>
  <c r="H10" i="101"/>
  <c r="F10" i="101"/>
  <c r="F10" i="102"/>
  <c r="G15" i="102"/>
  <c r="H25" i="102"/>
  <c r="H15" i="102"/>
  <c r="G20" i="102"/>
  <c r="H10" i="103"/>
  <c r="X25" i="103"/>
  <c r="X15" i="103"/>
  <c r="G25" i="103"/>
  <c r="B48" i="7"/>
  <c r="B49" i="7"/>
  <c r="B50" i="7"/>
  <c r="B51" i="7"/>
  <c r="B52" i="7" s="1"/>
  <c r="B53" i="7" s="1"/>
  <c r="B54" i="7" s="1"/>
  <c r="B55" i="7" s="1"/>
  <c r="B56" i="7" s="1"/>
  <c r="B57" i="7" s="1"/>
  <c r="B58" i="7" s="1"/>
  <c r="B59" i="7" s="1"/>
  <c r="B60" i="7" s="1"/>
  <c r="B61" i="7" s="1"/>
  <c r="B62" i="7" s="1"/>
  <c r="B46" i="7"/>
  <c r="D10" i="104" l="1"/>
  <c r="E25" i="104"/>
  <c r="AF14" i="121"/>
  <c r="AE14" i="121"/>
  <c r="D31" i="120"/>
  <c r="E10" i="104"/>
  <c r="AF15" i="121"/>
  <c r="AE15" i="121"/>
  <c r="E31" i="120"/>
  <c r="F31" i="120"/>
  <c r="D15" i="104"/>
  <c r="D25" i="104"/>
  <c r="E15" i="106"/>
  <c r="E7" i="106"/>
  <c r="E10" i="106" s="1"/>
  <c r="D10" i="106"/>
  <c r="D20" i="106"/>
  <c r="D15" i="106"/>
  <c r="E20" i="106"/>
  <c r="D20" i="104"/>
  <c r="E15" i="104"/>
  <c r="E20" i="104"/>
  <c r="W21" i="104"/>
  <c r="W21" i="102"/>
  <c r="W21" i="103"/>
  <c r="W21" i="101"/>
  <c r="W21" i="113"/>
  <c r="W6" i="104"/>
  <c r="W6" i="103"/>
  <c r="W6" i="102"/>
  <c r="W7" i="105"/>
  <c r="W6" i="113"/>
  <c r="W6" i="101"/>
  <c r="W11" i="103"/>
  <c r="W11" i="104"/>
  <c r="W11" i="102"/>
  <c r="W11" i="101"/>
  <c r="W12" i="105"/>
  <c r="W11" i="113"/>
  <c r="V16" i="106"/>
  <c r="W16" i="102"/>
  <c r="W16" i="103"/>
  <c r="W16" i="104"/>
  <c r="W16" i="101"/>
  <c r="W17" i="105"/>
  <c r="W16" i="113"/>
  <c r="V6" i="106"/>
  <c r="V11" i="106"/>
  <c r="L40" i="109"/>
  <c r="K20" i="102"/>
  <c r="L10" i="113"/>
  <c r="K15" i="104"/>
  <c r="K10" i="101"/>
  <c r="K10" i="102"/>
  <c r="K10" i="113"/>
  <c r="K16" i="105"/>
  <c r="K10" i="104"/>
  <c r="J15" i="106"/>
  <c r="K15" i="113"/>
  <c r="K11" i="105"/>
  <c r="L15" i="113"/>
  <c r="K10" i="103"/>
  <c r="K15" i="102"/>
  <c r="K21" i="105"/>
  <c r="L20" i="113"/>
  <c r="J20" i="106"/>
  <c r="K20" i="103"/>
  <c r="K20" i="104"/>
  <c r="L25" i="113"/>
  <c r="K25" i="102"/>
  <c r="K25" i="103"/>
  <c r="K25" i="104"/>
  <c r="K40" i="109"/>
  <c r="K25" i="113"/>
  <c r="K15" i="103"/>
  <c r="M30" i="109"/>
  <c r="M52" i="109"/>
  <c r="M53" i="109"/>
  <c r="M31" i="109"/>
  <c r="M40" i="109"/>
  <c r="M62" i="109"/>
  <c r="L54" i="109"/>
  <c r="L32" i="109"/>
  <c r="I10" i="104"/>
  <c r="J10" i="104"/>
  <c r="H15" i="104"/>
  <c r="H25" i="104"/>
  <c r="H15" i="106"/>
  <c r="I15" i="104"/>
  <c r="G15" i="104"/>
  <c r="J25" i="104"/>
  <c r="X20" i="104"/>
  <c r="J15" i="104"/>
  <c r="X15" i="104"/>
  <c r="H20" i="104"/>
  <c r="F10" i="104"/>
  <c r="J20" i="104"/>
  <c r="G10" i="104"/>
  <c r="H10" i="104"/>
  <c r="G20" i="104"/>
  <c r="F20" i="104"/>
  <c r="F20" i="106"/>
  <c r="F15" i="104"/>
  <c r="X10" i="104"/>
  <c r="I20" i="104"/>
  <c r="H10" i="106"/>
  <c r="X10" i="106"/>
  <c r="K25" i="101"/>
  <c r="K15" i="101"/>
  <c r="I15" i="106"/>
  <c r="I20" i="106"/>
  <c r="I25" i="104"/>
  <c r="F15" i="106"/>
  <c r="X15" i="106"/>
  <c r="I10" i="106"/>
  <c r="G10" i="106"/>
  <c r="F30" i="126" s="1"/>
  <c r="X20" i="106"/>
  <c r="G15" i="106"/>
  <c r="F31" i="126" s="1"/>
  <c r="H20" i="106"/>
  <c r="F25" i="104"/>
  <c r="G20" i="106"/>
  <c r="F32" i="126" s="1"/>
  <c r="F10" i="106"/>
  <c r="X25" i="104"/>
  <c r="G25" i="104"/>
  <c r="C85" i="19"/>
  <c r="C88" i="19"/>
  <c r="G32" i="107" l="1"/>
  <c r="G32" i="126"/>
  <c r="H30" i="107"/>
  <c r="H30" i="126"/>
  <c r="H33" i="126" s="1"/>
  <c r="H32" i="107"/>
  <c r="H32" i="126"/>
  <c r="W30" i="107"/>
  <c r="W30" i="126"/>
  <c r="D32" i="107"/>
  <c r="D32" i="126"/>
  <c r="D30" i="107"/>
  <c r="D30" i="126"/>
  <c r="D33" i="126" s="1"/>
  <c r="E30" i="107"/>
  <c r="E30" i="126"/>
  <c r="W31" i="107"/>
  <c r="W31" i="126"/>
  <c r="H31" i="107"/>
  <c r="H31" i="126"/>
  <c r="G30" i="107"/>
  <c r="G30" i="126"/>
  <c r="G33" i="126" s="1"/>
  <c r="E32" i="107"/>
  <c r="E32" i="126"/>
  <c r="I32" i="107"/>
  <c r="I32" i="126"/>
  <c r="I31" i="107"/>
  <c r="I31" i="126"/>
  <c r="C31" i="107"/>
  <c r="C31" i="126"/>
  <c r="D31" i="107"/>
  <c r="D31" i="126"/>
  <c r="W32" i="107"/>
  <c r="W32" i="126"/>
  <c r="E31" i="107"/>
  <c r="E31" i="126"/>
  <c r="C32" i="107"/>
  <c r="C32" i="126"/>
  <c r="F33" i="126"/>
  <c r="G31" i="107"/>
  <c r="G31" i="126"/>
  <c r="C30" i="107"/>
  <c r="C33" i="107" s="1"/>
  <c r="C30" i="126"/>
  <c r="D33" i="107"/>
  <c r="W11" i="106"/>
  <c r="W16" i="106"/>
  <c r="W6" i="106"/>
  <c r="L62" i="109"/>
  <c r="L20" i="104"/>
  <c r="M10" i="113"/>
  <c r="M20" i="113"/>
  <c r="L20" i="102"/>
  <c r="L25" i="102"/>
  <c r="L20" i="101"/>
  <c r="L25" i="103"/>
  <c r="L25" i="104"/>
  <c r="L11" i="105"/>
  <c r="L10" i="101"/>
  <c r="L10" i="104"/>
  <c r="L15" i="101"/>
  <c r="L10" i="103"/>
  <c r="K15" i="106"/>
  <c r="L16" i="105"/>
  <c r="K10" i="106"/>
  <c r="L15" i="104"/>
  <c r="M15" i="113"/>
  <c r="K20" i="106"/>
  <c r="L15" i="102"/>
  <c r="L20" i="103"/>
  <c r="L21" i="105"/>
  <c r="L25" i="101"/>
  <c r="L15" i="103"/>
  <c r="J10" i="106"/>
  <c r="K20" i="101"/>
  <c r="K26" i="113"/>
  <c r="N18" i="109" s="1"/>
  <c r="M17" i="120" s="1"/>
  <c r="AD16" i="121" s="1"/>
  <c r="N53" i="109"/>
  <c r="N31" i="109"/>
  <c r="M32" i="109"/>
  <c r="M54" i="109"/>
  <c r="M25" i="113"/>
  <c r="N52" i="109"/>
  <c r="N30" i="109"/>
  <c r="L26" i="113"/>
  <c r="O18" i="109" s="1"/>
  <c r="M18" i="120" s="1"/>
  <c r="AD17" i="121" s="1"/>
  <c r="E33" i="107"/>
  <c r="G33" i="107"/>
  <c r="W33" i="107"/>
  <c r="H33" i="107"/>
  <c r="F32" i="107"/>
  <c r="F31" i="107"/>
  <c r="F30" i="107"/>
  <c r="H56"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55" i="19"/>
  <c r="W33" i="126" l="1"/>
  <c r="J30" i="107"/>
  <c r="J30" i="126"/>
  <c r="I30" i="107"/>
  <c r="I33" i="107" s="1"/>
  <c r="I30" i="126"/>
  <c r="I33" i="126" s="1"/>
  <c r="J32" i="107"/>
  <c r="J32" i="126"/>
  <c r="E33" i="126"/>
  <c r="J31" i="107"/>
  <c r="J31" i="126"/>
  <c r="C33" i="126"/>
  <c r="AF16" i="121"/>
  <c r="AE16" i="121"/>
  <c r="AE17" i="121"/>
  <c r="AF17" i="121"/>
  <c r="M10" i="101"/>
  <c r="M10" i="102"/>
  <c r="M20" i="104"/>
  <c r="M10" i="103"/>
  <c r="M10" i="104"/>
  <c r="M11" i="105"/>
  <c r="M20" i="103"/>
  <c r="M21" i="105"/>
  <c r="M20" i="101"/>
  <c r="M20" i="102"/>
  <c r="N20" i="113"/>
  <c r="M15" i="101"/>
  <c r="L10" i="106"/>
  <c r="L10" i="102"/>
  <c r="M15" i="103"/>
  <c r="L20" i="106"/>
  <c r="L15" i="106"/>
  <c r="M15" i="104"/>
  <c r="M15" i="102"/>
  <c r="N15" i="113"/>
  <c r="M26" i="113"/>
  <c r="P18" i="109" s="1"/>
  <c r="M19" i="120" s="1"/>
  <c r="AD18" i="121" s="1"/>
  <c r="N10" i="113"/>
  <c r="N25" i="113"/>
  <c r="N62" i="109"/>
  <c r="N40" i="109"/>
  <c r="N32" i="109"/>
  <c r="N54" i="109"/>
  <c r="O53" i="109"/>
  <c r="O31" i="109"/>
  <c r="O30" i="109"/>
  <c r="O52" i="109"/>
  <c r="M25" i="101"/>
  <c r="J33" i="107"/>
  <c r="M25" i="102"/>
  <c r="M25" i="103"/>
  <c r="M25" i="104"/>
  <c r="F33" i="107"/>
  <c r="H55" i="19"/>
  <c r="K30" i="107" l="1"/>
  <c r="K30" i="126"/>
  <c r="K32" i="107"/>
  <c r="K32" i="126"/>
  <c r="K31" i="107"/>
  <c r="K33" i="107" s="1"/>
  <c r="K31" i="126"/>
  <c r="J33" i="126"/>
  <c r="AE18" i="121"/>
  <c r="AF18" i="121"/>
  <c r="N10" i="104"/>
  <c r="M10" i="106"/>
  <c r="L30" i="126" s="1"/>
  <c r="L33" i="126" s="1"/>
  <c r="N10" i="102"/>
  <c r="N11" i="105"/>
  <c r="N20" i="101"/>
  <c r="O20" i="113"/>
  <c r="N20" i="102"/>
  <c r="N20" i="104"/>
  <c r="M20" i="106"/>
  <c r="L32" i="126" s="1"/>
  <c r="N15" i="101"/>
  <c r="N16" i="105"/>
  <c r="M15" i="106"/>
  <c r="L31" i="126" s="1"/>
  <c r="M16" i="105"/>
  <c r="N15" i="104"/>
  <c r="O15" i="113"/>
  <c r="N15" i="102"/>
  <c r="N15" i="103"/>
  <c r="P30" i="109"/>
  <c r="P52" i="109"/>
  <c r="P53" i="109"/>
  <c r="P31" i="109"/>
  <c r="P62" i="109"/>
  <c r="P40" i="109"/>
  <c r="O40" i="109"/>
  <c r="O62" i="109"/>
  <c r="O25" i="113"/>
  <c r="O10" i="113"/>
  <c r="O32" i="109"/>
  <c r="O54" i="109"/>
  <c r="N26" i="113"/>
  <c r="Q18" i="109" s="1"/>
  <c r="M20" i="120" s="1"/>
  <c r="AD19" i="121" s="1"/>
  <c r="N25" i="104"/>
  <c r="N10" i="103"/>
  <c r="N25" i="102"/>
  <c r="N20" i="103"/>
  <c r="N21" i="105"/>
  <c r="N25" i="103"/>
  <c r="N10" i="101"/>
  <c r="P10" i="113"/>
  <c r="N25" i="101"/>
  <c r="B38" i="7"/>
  <c r="B39" i="7" s="1"/>
  <c r="G10" i="7"/>
  <c r="E71" i="6"/>
  <c r="C36" i="79" s="1"/>
  <c r="N2" i="99" s="1"/>
  <c r="D63" i="6"/>
  <c r="L62" i="6"/>
  <c r="D62" i="6"/>
  <c r="L61" i="6"/>
  <c r="D61" i="6"/>
  <c r="L60" i="6"/>
  <c r="D60" i="6"/>
  <c r="L59" i="6"/>
  <c r="D59" i="6"/>
  <c r="L58" i="6"/>
  <c r="D58" i="6"/>
  <c r="L57" i="6"/>
  <c r="D57" i="6"/>
  <c r="L56" i="6"/>
  <c r="D56" i="6"/>
  <c r="L55" i="6"/>
  <c r="D55" i="6"/>
  <c r="L54" i="6"/>
  <c r="D54" i="6"/>
  <c r="L53" i="6"/>
  <c r="D53" i="6"/>
  <c r="L52" i="6"/>
  <c r="C33" i="79"/>
  <c r="K1" i="99" s="1"/>
  <c r="D52" i="6"/>
  <c r="C34" i="79"/>
  <c r="K2" i="99" s="1"/>
  <c r="L51" i="6"/>
  <c r="D51" i="6"/>
  <c r="L50" i="6"/>
  <c r="D50" i="6"/>
  <c r="L49" i="6"/>
  <c r="F49" i="6"/>
  <c r="D49" i="6"/>
  <c r="N48" i="6"/>
  <c r="L48" i="6"/>
  <c r="F48" i="6"/>
  <c r="D48" i="6"/>
  <c r="N47" i="6"/>
  <c r="L47" i="6"/>
  <c r="F47" i="6"/>
  <c r="D47" i="6"/>
  <c r="N46" i="6"/>
  <c r="L46" i="6"/>
  <c r="F46" i="6"/>
  <c r="D46" i="6"/>
  <c r="N45" i="6"/>
  <c r="L45" i="6"/>
  <c r="F45" i="6"/>
  <c r="D45" i="6"/>
  <c r="N44" i="6"/>
  <c r="L44" i="6"/>
  <c r="F44" i="6"/>
  <c r="D44" i="6"/>
  <c r="N43" i="6"/>
  <c r="L43" i="6"/>
  <c r="D43" i="6"/>
  <c r="K32" i="6"/>
  <c r="J32" i="6"/>
  <c r="L31" i="6"/>
  <c r="M31" i="6" s="1"/>
  <c r="L30" i="6"/>
  <c r="M30" i="6" s="1"/>
  <c r="L29" i="6"/>
  <c r="M29" i="6" s="1"/>
  <c r="L28" i="6"/>
  <c r="M28" i="6" s="1"/>
  <c r="L27" i="6"/>
  <c r="M27" i="6" s="1"/>
  <c r="L26" i="6"/>
  <c r="M26" i="6" s="1"/>
  <c r="N25" i="6"/>
  <c r="L25" i="6"/>
  <c r="J19" i="6"/>
  <c r="L18" i="6"/>
  <c r="M18" i="6" s="1"/>
  <c r="L17" i="6"/>
  <c r="M17" i="6" s="1"/>
  <c r="L16" i="6"/>
  <c r="M16" i="6" s="1"/>
  <c r="L15" i="6"/>
  <c r="M15" i="6" s="1"/>
  <c r="L14" i="6"/>
  <c r="M14" i="6" s="1"/>
  <c r="L13" i="6"/>
  <c r="M13" i="6" s="1"/>
  <c r="L12" i="6"/>
  <c r="N7" i="6"/>
  <c r="M7" i="6"/>
  <c r="L7" i="6"/>
  <c r="K7" i="6"/>
  <c r="J7" i="6"/>
  <c r="O6" i="6"/>
  <c r="Q6" i="6" s="1"/>
  <c r="O5" i="6"/>
  <c r="Q5" i="6" s="1"/>
  <c r="O4" i="6"/>
  <c r="F50" i="19"/>
  <c r="D50" i="19"/>
  <c r="C50" i="19"/>
  <c r="E49" i="19"/>
  <c r="J48" i="19"/>
  <c r="K48" i="19" s="1"/>
  <c r="E48" i="19"/>
  <c r="J47" i="19"/>
  <c r="I47" i="19"/>
  <c r="K47" i="19" s="1"/>
  <c r="E47" i="19"/>
  <c r="J46" i="19"/>
  <c r="K46" i="19" s="1"/>
  <c r="E46" i="19"/>
  <c r="J45" i="19"/>
  <c r="K45" i="19" s="1"/>
  <c r="E45" i="19"/>
  <c r="J44" i="19"/>
  <c r="K44" i="19" s="1"/>
  <c r="E44" i="19"/>
  <c r="C38" i="19"/>
  <c r="F32" i="19"/>
  <c r="F31" i="19"/>
  <c r="G26" i="19"/>
  <c r="F26" i="19"/>
  <c r="D26" i="19"/>
  <c r="E25" i="19"/>
  <c r="F25" i="19" s="1"/>
  <c r="C25" i="19"/>
  <c r="G24" i="19"/>
  <c r="F24" i="19"/>
  <c r="D24" i="19"/>
  <c r="H24" i="19" s="1"/>
  <c r="G23" i="19"/>
  <c r="F23" i="19"/>
  <c r="D23" i="19"/>
  <c r="G22" i="19"/>
  <c r="F22" i="19"/>
  <c r="D22" i="19"/>
  <c r="G21" i="19"/>
  <c r="F21" i="19"/>
  <c r="D21" i="19"/>
  <c r="G20" i="19"/>
  <c r="F20" i="19"/>
  <c r="D20" i="19"/>
  <c r="H20" i="19" s="1"/>
  <c r="G19" i="19"/>
  <c r="F19" i="19"/>
  <c r="D19" i="19"/>
  <c r="K33" i="126" l="1"/>
  <c r="AF19" i="121"/>
  <c r="AE19" i="121"/>
  <c r="D23" i="99"/>
  <c r="D24" i="99"/>
  <c r="X24" i="99"/>
  <c r="X23" i="99"/>
  <c r="D22" i="99"/>
  <c r="X22" i="99"/>
  <c r="E23" i="99"/>
  <c r="E22" i="99"/>
  <c r="E24" i="99"/>
  <c r="F22" i="99"/>
  <c r="D21" i="99"/>
  <c r="F23" i="99"/>
  <c r="F24" i="99"/>
  <c r="X21" i="99"/>
  <c r="G24" i="99"/>
  <c r="G23" i="99"/>
  <c r="G22" i="99"/>
  <c r="E21" i="99"/>
  <c r="H22" i="99"/>
  <c r="H24" i="99"/>
  <c r="H23" i="99"/>
  <c r="F21" i="99"/>
  <c r="I22" i="99"/>
  <c r="I24" i="99"/>
  <c r="G21" i="99"/>
  <c r="I23" i="99"/>
  <c r="H21" i="99"/>
  <c r="J22" i="99"/>
  <c r="J23" i="99"/>
  <c r="J24" i="99"/>
  <c r="K24" i="99"/>
  <c r="I21" i="99"/>
  <c r="K22" i="99"/>
  <c r="K23" i="99"/>
  <c r="J21" i="99"/>
  <c r="L23" i="99"/>
  <c r="L22" i="99"/>
  <c r="L24" i="99"/>
  <c r="M23" i="99"/>
  <c r="M22" i="99"/>
  <c r="M24" i="99"/>
  <c r="K21" i="99"/>
  <c r="L21" i="99"/>
  <c r="N24" i="99"/>
  <c r="N22" i="99"/>
  <c r="N23" i="99"/>
  <c r="O22" i="99"/>
  <c r="O23" i="99"/>
  <c r="O24" i="99"/>
  <c r="M21" i="99"/>
  <c r="P24" i="99"/>
  <c r="P22" i="99"/>
  <c r="P23" i="99"/>
  <c r="N21" i="99"/>
  <c r="Q23" i="99"/>
  <c r="Q22" i="99"/>
  <c r="Q24" i="99"/>
  <c r="O21" i="99"/>
  <c r="R23" i="99"/>
  <c r="R24" i="99"/>
  <c r="P21" i="99"/>
  <c r="R22" i="99"/>
  <c r="S22" i="99"/>
  <c r="S23" i="99"/>
  <c r="S24" i="99"/>
  <c r="Q21" i="99"/>
  <c r="T24" i="99"/>
  <c r="T23" i="99"/>
  <c r="R21" i="99"/>
  <c r="T22" i="99"/>
  <c r="U23" i="99"/>
  <c r="S21" i="99"/>
  <c r="U22" i="99"/>
  <c r="U24" i="99"/>
  <c r="T21" i="99"/>
  <c r="V23" i="99"/>
  <c r="V24" i="99"/>
  <c r="V22" i="99"/>
  <c r="W24" i="99"/>
  <c r="U21" i="99"/>
  <c r="W23" i="99"/>
  <c r="W22" i="99"/>
  <c r="V21" i="99"/>
  <c r="W21" i="99"/>
  <c r="W13" i="99"/>
  <c r="W9" i="99"/>
  <c r="U6" i="99"/>
  <c r="U16" i="99"/>
  <c r="W14" i="99"/>
  <c r="W7" i="99"/>
  <c r="U11" i="99"/>
  <c r="W8" i="99"/>
  <c r="D18" i="99"/>
  <c r="D17" i="99"/>
  <c r="X9" i="99"/>
  <c r="X8" i="99"/>
  <c r="D9" i="99"/>
  <c r="E19" i="99"/>
  <c r="E9" i="99"/>
  <c r="F17" i="99"/>
  <c r="D11" i="99"/>
  <c r="D6" i="99"/>
  <c r="F18" i="99"/>
  <c r="G17" i="99"/>
  <c r="E16" i="99"/>
  <c r="G7" i="99"/>
  <c r="H12" i="99"/>
  <c r="H18" i="99"/>
  <c r="H17" i="99"/>
  <c r="G11" i="99"/>
  <c r="I7" i="99"/>
  <c r="I18" i="99"/>
  <c r="H11" i="99"/>
  <c r="J12" i="99"/>
  <c r="J13" i="99"/>
  <c r="K9" i="99"/>
  <c r="K8" i="99"/>
  <c r="I6" i="99"/>
  <c r="L7" i="99"/>
  <c r="L14" i="99"/>
  <c r="L18" i="99"/>
  <c r="K11" i="99"/>
  <c r="M7" i="99"/>
  <c r="M18" i="99"/>
  <c r="N7" i="99"/>
  <c r="N14" i="99"/>
  <c r="N19" i="99"/>
  <c r="M11" i="99"/>
  <c r="O9" i="99"/>
  <c r="O18" i="99"/>
  <c r="P8" i="99"/>
  <c r="P14" i="99"/>
  <c r="P18" i="99"/>
  <c r="Q18" i="99"/>
  <c r="Q19" i="99"/>
  <c r="Q12" i="99"/>
  <c r="R17" i="99"/>
  <c r="R9" i="99"/>
  <c r="P16" i="99"/>
  <c r="S12" i="99"/>
  <c r="Q16" i="99"/>
  <c r="S14" i="99"/>
  <c r="T7" i="99"/>
  <c r="T17" i="99"/>
  <c r="T13" i="99"/>
  <c r="U12" i="99"/>
  <c r="U19" i="99"/>
  <c r="U18" i="99"/>
  <c r="V13" i="99"/>
  <c r="T6" i="99"/>
  <c r="V17" i="99"/>
  <c r="W12" i="99"/>
  <c r="L17" i="99"/>
  <c r="J16" i="99"/>
  <c r="M8" i="99"/>
  <c r="M17" i="99"/>
  <c r="M12" i="99"/>
  <c r="N18" i="99"/>
  <c r="L16" i="99"/>
  <c r="N17" i="99"/>
  <c r="O7" i="99"/>
  <c r="M6" i="99"/>
  <c r="O17" i="99"/>
  <c r="P9" i="99"/>
  <c r="P12" i="99"/>
  <c r="N11" i="99"/>
  <c r="O6" i="99"/>
  <c r="Q7" i="99"/>
  <c r="O16" i="99"/>
  <c r="R12" i="99"/>
  <c r="R7" i="99"/>
  <c r="P11" i="99"/>
  <c r="Q11" i="99"/>
  <c r="Q6" i="99"/>
  <c r="S8" i="99"/>
  <c r="R6" i="99"/>
  <c r="T18" i="99"/>
  <c r="T12" i="99"/>
  <c r="U9" i="99"/>
  <c r="S6" i="99"/>
  <c r="U8" i="99"/>
  <c r="V7" i="99"/>
  <c r="V18" i="99"/>
  <c r="V12" i="99"/>
  <c r="V16" i="99"/>
  <c r="D13" i="99"/>
  <c r="X7" i="99"/>
  <c r="X14" i="99"/>
  <c r="X12" i="99"/>
  <c r="E13" i="99"/>
  <c r="E12" i="99"/>
  <c r="F12" i="99"/>
  <c r="X16" i="99"/>
  <c r="F13" i="99"/>
  <c r="E6" i="99"/>
  <c r="G14" i="99"/>
  <c r="H19" i="99"/>
  <c r="H14" i="99"/>
  <c r="G6" i="99"/>
  <c r="G16" i="99"/>
  <c r="J8" i="99"/>
  <c r="H16" i="99"/>
  <c r="I16" i="99"/>
  <c r="K13" i="99"/>
  <c r="L8" i="99"/>
  <c r="K16" i="99"/>
  <c r="M9" i="99"/>
  <c r="L11" i="99"/>
  <c r="N8" i="99"/>
  <c r="O13" i="99"/>
  <c r="O19" i="99"/>
  <c r="P13" i="99"/>
  <c r="P19" i="99"/>
  <c r="Q13" i="99"/>
  <c r="Q8" i="99"/>
  <c r="R14" i="99"/>
  <c r="R13" i="99"/>
  <c r="S19" i="99"/>
  <c r="S13" i="99"/>
  <c r="T8" i="99"/>
  <c r="U17" i="99"/>
  <c r="U13" i="99"/>
  <c r="S11" i="99"/>
  <c r="V8" i="99"/>
  <c r="W18" i="99"/>
  <c r="W17" i="99"/>
  <c r="V6" i="99"/>
  <c r="D12" i="99"/>
  <c r="D14" i="99"/>
  <c r="X18" i="99"/>
  <c r="D7" i="99"/>
  <c r="X19" i="99"/>
  <c r="E17" i="99"/>
  <c r="E7" i="99"/>
  <c r="F14" i="99"/>
  <c r="X6" i="99"/>
  <c r="X11" i="99"/>
  <c r="F8" i="99"/>
  <c r="G9" i="99"/>
  <c r="G13" i="99"/>
  <c r="G19" i="99"/>
  <c r="H9" i="99"/>
  <c r="H13" i="99"/>
  <c r="H7" i="99"/>
  <c r="I13" i="99"/>
  <c r="I8" i="99"/>
  <c r="I12" i="99"/>
  <c r="J7" i="99"/>
  <c r="J18" i="99"/>
  <c r="J19" i="99"/>
  <c r="K12" i="99"/>
  <c r="K19" i="99"/>
  <c r="I11" i="99"/>
  <c r="L13" i="99"/>
  <c r="D19" i="99"/>
  <c r="D8" i="99"/>
  <c r="X13" i="99"/>
  <c r="X17" i="99"/>
  <c r="E14" i="99"/>
  <c r="E18" i="99"/>
  <c r="E8" i="99"/>
  <c r="F19" i="99"/>
  <c r="D16" i="99"/>
  <c r="F9" i="99"/>
  <c r="G8" i="99"/>
  <c r="G12" i="99"/>
  <c r="E11" i="99"/>
  <c r="F6" i="99"/>
  <c r="F11" i="99"/>
  <c r="H8" i="99"/>
  <c r="I17" i="99"/>
  <c r="I9" i="99"/>
  <c r="I19" i="99"/>
  <c r="H6" i="99"/>
  <c r="J17" i="99"/>
  <c r="J9" i="99"/>
  <c r="K14" i="99"/>
  <c r="K7" i="99"/>
  <c r="K17" i="99"/>
  <c r="J11" i="99"/>
  <c r="L9" i="99"/>
  <c r="J6" i="99"/>
  <c r="M14" i="99"/>
  <c r="K6" i="99"/>
  <c r="M13" i="99"/>
  <c r="N12" i="99"/>
  <c r="L6" i="99"/>
  <c r="N13" i="99"/>
  <c r="M16" i="99"/>
  <c r="O8" i="99"/>
  <c r="O14" i="99"/>
  <c r="N16" i="99"/>
  <c r="P17" i="99"/>
  <c r="P7" i="99"/>
  <c r="O11" i="99"/>
  <c r="Q17" i="99"/>
  <c r="Q9" i="99"/>
  <c r="P6" i="99"/>
  <c r="R8" i="99"/>
  <c r="R19" i="99"/>
  <c r="S17" i="99"/>
  <c r="S7" i="99"/>
  <c r="S9" i="99"/>
  <c r="T19" i="99"/>
  <c r="R16" i="99"/>
  <c r="T14" i="99"/>
  <c r="U14" i="99"/>
  <c r="U7" i="99"/>
  <c r="S16" i="99"/>
  <c r="V14" i="99"/>
  <c r="T16" i="99"/>
  <c r="V19" i="99"/>
  <c r="W19" i="99"/>
  <c r="F7" i="99"/>
  <c r="G18" i="99"/>
  <c r="F16" i="99"/>
  <c r="I14" i="99"/>
  <c r="J14" i="99"/>
  <c r="K18" i="99"/>
  <c r="L12" i="99"/>
  <c r="L19" i="99"/>
  <c r="M19" i="99"/>
  <c r="N9" i="99"/>
  <c r="O12" i="99"/>
  <c r="N6" i="99"/>
  <c r="Q14" i="99"/>
  <c r="R18" i="99"/>
  <c r="S18" i="99"/>
  <c r="T9" i="99"/>
  <c r="R11" i="99"/>
  <c r="V9" i="99"/>
  <c r="T11" i="99"/>
  <c r="V11" i="99"/>
  <c r="W11" i="99"/>
  <c r="W6" i="99"/>
  <c r="W16" i="99"/>
  <c r="O20" i="102"/>
  <c r="P20" i="113"/>
  <c r="N10" i="106"/>
  <c r="O20" i="101"/>
  <c r="O20" i="103"/>
  <c r="N20" i="106"/>
  <c r="O20" i="104"/>
  <c r="O15" i="104"/>
  <c r="O16" i="105"/>
  <c r="O15" i="102"/>
  <c r="O15" i="101"/>
  <c r="P15" i="113"/>
  <c r="N15" i="106"/>
  <c r="O26" i="113"/>
  <c r="R18" i="109" s="1"/>
  <c r="M21" i="120" s="1"/>
  <c r="AD20" i="121" s="1"/>
  <c r="Q31" i="109"/>
  <c r="Q53" i="109"/>
  <c r="P25" i="113"/>
  <c r="Q30" i="109"/>
  <c r="Q52" i="109"/>
  <c r="P32" i="109"/>
  <c r="P54" i="109"/>
  <c r="O10" i="102"/>
  <c r="O10" i="103"/>
  <c r="O25" i="101"/>
  <c r="O25" i="104"/>
  <c r="O25" i="102"/>
  <c r="O10" i="104"/>
  <c r="L30" i="107"/>
  <c r="O25" i="103"/>
  <c r="O10" i="101"/>
  <c r="O11" i="105"/>
  <c r="L32" i="107"/>
  <c r="L31" i="107"/>
  <c r="L19" i="6"/>
  <c r="M19" i="6" s="1"/>
  <c r="P5" i="6"/>
  <c r="O7" i="6"/>
  <c r="P6" i="6"/>
  <c r="C32" i="79"/>
  <c r="J2" i="98" s="1"/>
  <c r="L32" i="6"/>
  <c r="M32" i="6" s="1"/>
  <c r="B40" i="7"/>
  <c r="B41" i="7" s="1"/>
  <c r="B42" i="7" s="1"/>
  <c r="B43" i="7" s="1"/>
  <c r="B44" i="7" s="1"/>
  <c r="B45" i="7" s="1"/>
  <c r="B47" i="7" s="1"/>
  <c r="G2" i="97"/>
  <c r="F33" i="19"/>
  <c r="C61" i="79" s="1"/>
  <c r="L2" i="105" s="1"/>
  <c r="H21" i="19"/>
  <c r="H19" i="19"/>
  <c r="H23" i="19"/>
  <c r="H22" i="19"/>
  <c r="H26" i="19"/>
  <c r="G25" i="19"/>
  <c r="E50" i="19"/>
  <c r="D25" i="19"/>
  <c r="H25" i="19" s="1"/>
  <c r="M32" i="107" l="1"/>
  <c r="M32" i="126"/>
  <c r="M31" i="107"/>
  <c r="M33" i="107" s="1"/>
  <c r="M31" i="126"/>
  <c r="M30" i="107"/>
  <c r="M30" i="126"/>
  <c r="D25" i="99"/>
  <c r="AF20" i="121"/>
  <c r="AE20" i="121"/>
  <c r="E15" i="99"/>
  <c r="D20" i="99"/>
  <c r="E10" i="99"/>
  <c r="O22" i="105"/>
  <c r="O21" i="106" s="1"/>
  <c r="Q24" i="105"/>
  <c r="Q23" i="106" s="1"/>
  <c r="J25" i="105"/>
  <c r="J24" i="106" s="1"/>
  <c r="M24" i="105"/>
  <c r="M23" i="106" s="1"/>
  <c r="M25" i="105"/>
  <c r="M24" i="106" s="1"/>
  <c r="I22" i="105"/>
  <c r="I21" i="106" s="1"/>
  <c r="X22" i="105"/>
  <c r="X21" i="106" s="1"/>
  <c r="L25" i="105"/>
  <c r="L24" i="106" s="1"/>
  <c r="L23" i="105"/>
  <c r="L22" i="106" s="1"/>
  <c r="H22" i="105"/>
  <c r="H21" i="106" s="1"/>
  <c r="D25" i="105"/>
  <c r="D24" i="106" s="1"/>
  <c r="D22" i="105"/>
  <c r="O25" i="105"/>
  <c r="O24" i="106" s="1"/>
  <c r="K23" i="105"/>
  <c r="K22" i="106" s="1"/>
  <c r="K22" i="105"/>
  <c r="K21" i="106" s="1"/>
  <c r="P22" i="105"/>
  <c r="P21" i="106" s="1"/>
  <c r="R23" i="105"/>
  <c r="R22" i="106" s="1"/>
  <c r="N23" i="105"/>
  <c r="N22" i="106" s="1"/>
  <c r="J22" i="105"/>
  <c r="J21" i="106" s="1"/>
  <c r="F24" i="105"/>
  <c r="F23" i="106" s="1"/>
  <c r="F25" i="105"/>
  <c r="F24" i="106" s="1"/>
  <c r="F22" i="105"/>
  <c r="F21" i="106" s="1"/>
  <c r="E23" i="105"/>
  <c r="E22" i="106" s="1"/>
  <c r="Q25" i="105"/>
  <c r="Q24" i="106" s="1"/>
  <c r="X24" i="105"/>
  <c r="X23" i="106" s="1"/>
  <c r="X23" i="105"/>
  <c r="X22" i="106" s="1"/>
  <c r="H25" i="105"/>
  <c r="H24" i="106" s="1"/>
  <c r="D23" i="105"/>
  <c r="D22" i="106" s="1"/>
  <c r="O24" i="105"/>
  <c r="O23" i="106" s="1"/>
  <c r="K25" i="105"/>
  <c r="K24" i="106" s="1"/>
  <c r="G25" i="105"/>
  <c r="G24" i="106" s="1"/>
  <c r="N24" i="105"/>
  <c r="N23" i="106" s="1"/>
  <c r="N22" i="105"/>
  <c r="N21" i="106" s="1"/>
  <c r="J23" i="105"/>
  <c r="J22" i="106" s="1"/>
  <c r="I23" i="105"/>
  <c r="I22" i="106" s="1"/>
  <c r="E24" i="105"/>
  <c r="E23" i="106" s="1"/>
  <c r="Q23" i="105"/>
  <c r="Q22" i="106" s="1"/>
  <c r="X25" i="105"/>
  <c r="X24" i="106" s="1"/>
  <c r="P24" i="105"/>
  <c r="P23" i="106" s="1"/>
  <c r="P25" i="105"/>
  <c r="P24" i="106" s="1"/>
  <c r="L24" i="105"/>
  <c r="L23" i="106" s="1"/>
  <c r="H24" i="105"/>
  <c r="H23" i="106" s="1"/>
  <c r="D24" i="105"/>
  <c r="D23" i="106" s="1"/>
  <c r="G23" i="105"/>
  <c r="G22" i="106" s="1"/>
  <c r="G24" i="105"/>
  <c r="G23" i="106" s="1"/>
  <c r="R24" i="105"/>
  <c r="R23" i="106" s="1"/>
  <c r="M22" i="105"/>
  <c r="M21" i="106" s="1"/>
  <c r="E22" i="105"/>
  <c r="L22" i="105"/>
  <c r="L21" i="106" s="1"/>
  <c r="K24" i="105"/>
  <c r="K23" i="106" s="1"/>
  <c r="N25" i="105"/>
  <c r="N24" i="106" s="1"/>
  <c r="M23" i="105"/>
  <c r="M22" i="106" s="1"/>
  <c r="I25" i="105"/>
  <c r="I24" i="106" s="1"/>
  <c r="O23" i="105"/>
  <c r="O22" i="106" s="1"/>
  <c r="G22" i="105"/>
  <c r="G21" i="106" s="1"/>
  <c r="J24" i="105"/>
  <c r="J23" i="106" s="1"/>
  <c r="F23" i="105"/>
  <c r="F22" i="106" s="1"/>
  <c r="H23" i="105"/>
  <c r="H22" i="106" s="1"/>
  <c r="R25" i="105"/>
  <c r="R24" i="106" s="1"/>
  <c r="I24" i="105"/>
  <c r="I23" i="106" s="1"/>
  <c r="E25" i="105"/>
  <c r="E24" i="106" s="1"/>
  <c r="P23" i="105"/>
  <c r="P22" i="106" s="1"/>
  <c r="S24" i="105"/>
  <c r="S23" i="106" s="1"/>
  <c r="Q22" i="105"/>
  <c r="Q21" i="106" s="1"/>
  <c r="S23" i="105"/>
  <c r="S22" i="106" s="1"/>
  <c r="S25" i="105"/>
  <c r="S24" i="106" s="1"/>
  <c r="T23" i="105"/>
  <c r="T22" i="106" s="1"/>
  <c r="R22" i="105"/>
  <c r="R21" i="106" s="1"/>
  <c r="T25" i="105"/>
  <c r="T24" i="106" s="1"/>
  <c r="T24" i="105"/>
  <c r="T23" i="106" s="1"/>
  <c r="U23" i="105"/>
  <c r="U22" i="106" s="1"/>
  <c r="U25" i="105"/>
  <c r="U24" i="106" s="1"/>
  <c r="U24" i="105"/>
  <c r="U23" i="106" s="1"/>
  <c r="S22" i="105"/>
  <c r="S21" i="106" s="1"/>
  <c r="V23" i="105"/>
  <c r="V22" i="106" s="1"/>
  <c r="T22" i="105"/>
  <c r="T21" i="106" s="1"/>
  <c r="V25" i="105"/>
  <c r="V24" i="106" s="1"/>
  <c r="V24" i="105"/>
  <c r="V23" i="106" s="1"/>
  <c r="U22" i="105"/>
  <c r="U21" i="106" s="1"/>
  <c r="W24" i="105"/>
  <c r="W23" i="106" s="1"/>
  <c r="W25" i="105"/>
  <c r="W24" i="106" s="1"/>
  <c r="W23" i="105"/>
  <c r="W22" i="106" s="1"/>
  <c r="V22" i="105"/>
  <c r="V21" i="106" s="1"/>
  <c r="W22" i="105"/>
  <c r="W21" i="106" s="1"/>
  <c r="D10" i="99"/>
  <c r="E25" i="99"/>
  <c r="E20" i="99"/>
  <c r="D15" i="99"/>
  <c r="H21" i="97"/>
  <c r="G21" i="97"/>
  <c r="L21" i="97"/>
  <c r="P21" i="97"/>
  <c r="T21" i="97"/>
  <c r="X21" i="97"/>
  <c r="H22" i="97"/>
  <c r="L22" i="97"/>
  <c r="P22" i="97"/>
  <c r="T22" i="97"/>
  <c r="X22" i="97"/>
  <c r="H23" i="97"/>
  <c r="L23" i="97"/>
  <c r="P23" i="97"/>
  <c r="T23" i="97"/>
  <c r="X23" i="97"/>
  <c r="H24" i="97"/>
  <c r="L24" i="97"/>
  <c r="P24" i="97"/>
  <c r="T24" i="97"/>
  <c r="X24" i="97"/>
  <c r="F23" i="97"/>
  <c r="M21" i="97"/>
  <c r="R21" i="97"/>
  <c r="W21" i="97"/>
  <c r="I22" i="97"/>
  <c r="N22" i="97"/>
  <c r="S22" i="97"/>
  <c r="Y22" i="97"/>
  <c r="J23" i="97"/>
  <c r="O23" i="97"/>
  <c r="U23" i="97"/>
  <c r="Z23" i="97"/>
  <c r="K24" i="97"/>
  <c r="Q24" i="97"/>
  <c r="V24" i="97"/>
  <c r="F22" i="97"/>
  <c r="J21" i="97"/>
  <c r="Q21" i="97"/>
  <c r="Y21" i="97"/>
  <c r="K22" i="97"/>
  <c r="R22" i="97"/>
  <c r="Z22" i="97"/>
  <c r="M23" i="97"/>
  <c r="S23" i="97"/>
  <c r="G24" i="97"/>
  <c r="N24" i="97"/>
  <c r="U24" i="97"/>
  <c r="F24" i="97"/>
  <c r="K21" i="97"/>
  <c r="S21" i="97"/>
  <c r="Z21" i="97"/>
  <c r="M22" i="97"/>
  <c r="U22" i="97"/>
  <c r="G23" i="97"/>
  <c r="N23" i="97"/>
  <c r="V23" i="97"/>
  <c r="I24" i="97"/>
  <c r="O24" i="97"/>
  <c r="W24" i="97"/>
  <c r="F21" i="97"/>
  <c r="N21" i="97"/>
  <c r="U21" i="97"/>
  <c r="G22" i="97"/>
  <c r="O22" i="97"/>
  <c r="V22" i="97"/>
  <c r="I23" i="97"/>
  <c r="Q23" i="97"/>
  <c r="W23" i="97"/>
  <c r="J24" i="97"/>
  <c r="R24" i="97"/>
  <c r="Y24" i="97"/>
  <c r="I21" i="97"/>
  <c r="O21" i="97"/>
  <c r="V21" i="97"/>
  <c r="J22" i="97"/>
  <c r="Q22" i="97"/>
  <c r="W22" i="97"/>
  <c r="K23" i="97"/>
  <c r="R23" i="97"/>
  <c r="Y23" i="97"/>
  <c r="M24" i="97"/>
  <c r="S24" i="97"/>
  <c r="Z24" i="97"/>
  <c r="E21" i="98"/>
  <c r="I21" i="98"/>
  <c r="M21" i="98"/>
  <c r="Q21" i="98"/>
  <c r="U21" i="98"/>
  <c r="E22" i="98"/>
  <c r="J22" i="98"/>
  <c r="N22" i="98"/>
  <c r="R22" i="98"/>
  <c r="V22" i="98"/>
  <c r="F23" i="98"/>
  <c r="J23" i="98"/>
  <c r="N23" i="98"/>
  <c r="R23" i="98"/>
  <c r="V23" i="98"/>
  <c r="F24" i="98"/>
  <c r="J24" i="98"/>
  <c r="N24" i="98"/>
  <c r="R24" i="98"/>
  <c r="V24" i="98"/>
  <c r="D23" i="98"/>
  <c r="H22" i="98"/>
  <c r="J21" i="98"/>
  <c r="O21" i="98"/>
  <c r="T21" i="98"/>
  <c r="F22" i="98"/>
  <c r="L22" i="98"/>
  <c r="Q22" i="98"/>
  <c r="W22" i="98"/>
  <c r="H23" i="98"/>
  <c r="M23" i="98"/>
  <c r="S23" i="98"/>
  <c r="X23" i="98"/>
  <c r="I24" i="98"/>
  <c r="O24" i="98"/>
  <c r="T24" i="98"/>
  <c r="D22" i="98"/>
  <c r="F21" i="98"/>
  <c r="L21" i="98"/>
  <c r="S21" i="98"/>
  <c r="G22" i="98"/>
  <c r="O22" i="98"/>
  <c r="U22" i="98"/>
  <c r="I23" i="98"/>
  <c r="P23" i="98"/>
  <c r="W23" i="98"/>
  <c r="K24" i="98"/>
  <c r="Q24" i="98"/>
  <c r="X24" i="98"/>
  <c r="G21" i="98"/>
  <c r="N21" i="98"/>
  <c r="V21" i="98"/>
  <c r="I22" i="98"/>
  <c r="P22" i="98"/>
  <c r="X22" i="98"/>
  <c r="K23" i="98"/>
  <c r="Q23" i="98"/>
  <c r="E24" i="98"/>
  <c r="L24" i="98"/>
  <c r="S24" i="98"/>
  <c r="D24" i="98"/>
  <c r="H21" i="98"/>
  <c r="W21" i="98"/>
  <c r="S22" i="98"/>
  <c r="L23" i="98"/>
  <c r="G24" i="98"/>
  <c r="U24" i="98"/>
  <c r="K21" i="98"/>
  <c r="X21" i="98"/>
  <c r="T22" i="98"/>
  <c r="O23" i="98"/>
  <c r="H24" i="98"/>
  <c r="W24" i="98"/>
  <c r="P21" i="98"/>
  <c r="K22" i="98"/>
  <c r="E23" i="98"/>
  <c r="T23" i="98"/>
  <c r="M24" i="98"/>
  <c r="D21" i="98"/>
  <c r="R21" i="98"/>
  <c r="M22" i="98"/>
  <c r="G23" i="98"/>
  <c r="U23" i="98"/>
  <c r="P24" i="98"/>
  <c r="P20" i="99"/>
  <c r="P20" i="103"/>
  <c r="P21" i="105"/>
  <c r="P20" i="101"/>
  <c r="O20" i="106"/>
  <c r="N32" i="126" s="1"/>
  <c r="O21" i="105"/>
  <c r="P15" i="99"/>
  <c r="P15" i="104"/>
  <c r="O15" i="106"/>
  <c r="P15" i="101"/>
  <c r="P16" i="105"/>
  <c r="P15" i="102"/>
  <c r="O15" i="103"/>
  <c r="P15" i="103"/>
  <c r="P26" i="113"/>
  <c r="S18" i="109" s="1"/>
  <c r="M22" i="120" s="1"/>
  <c r="AD21" i="121" s="1"/>
  <c r="R31" i="109"/>
  <c r="R53" i="109"/>
  <c r="Q25" i="113"/>
  <c r="R52" i="109"/>
  <c r="R30" i="109"/>
  <c r="Q32" i="109"/>
  <c r="Q54" i="109"/>
  <c r="R40" i="109"/>
  <c r="R62" i="109"/>
  <c r="Q40" i="109"/>
  <c r="Q62" i="109"/>
  <c r="O25" i="99"/>
  <c r="O15" i="99"/>
  <c r="H10" i="99"/>
  <c r="H15" i="99"/>
  <c r="X10" i="99"/>
  <c r="X25" i="99"/>
  <c r="P25" i="101"/>
  <c r="O10" i="106"/>
  <c r="X15" i="99"/>
  <c r="M25" i="99"/>
  <c r="P10" i="104"/>
  <c r="L33" i="107"/>
  <c r="J15" i="99"/>
  <c r="P20" i="104"/>
  <c r="P25" i="104"/>
  <c r="P10" i="103"/>
  <c r="P11" i="105"/>
  <c r="M15" i="99"/>
  <c r="H20" i="99"/>
  <c r="I10" i="99"/>
  <c r="I20" i="99"/>
  <c r="K15" i="99"/>
  <c r="L15" i="99"/>
  <c r="P25" i="99"/>
  <c r="N25" i="99"/>
  <c r="P25" i="102"/>
  <c r="P10" i="101"/>
  <c r="P25" i="103"/>
  <c r="P10" i="102"/>
  <c r="G10" i="99"/>
  <c r="I15" i="99"/>
  <c r="F20" i="99"/>
  <c r="N20" i="99"/>
  <c r="F25" i="99"/>
  <c r="K20" i="99"/>
  <c r="P10" i="99"/>
  <c r="O20" i="99"/>
  <c r="K10" i="99"/>
  <c r="N15" i="99"/>
  <c r="L25" i="99"/>
  <c r="J25" i="99"/>
  <c r="L20" i="99"/>
  <c r="J20" i="99"/>
  <c r="O10" i="99"/>
  <c r="M20" i="99"/>
  <c r="L10" i="99"/>
  <c r="G20" i="99"/>
  <c r="G15" i="99"/>
  <c r="F19" i="126" s="1"/>
  <c r="F10" i="99"/>
  <c r="G25" i="99"/>
  <c r="J10" i="99"/>
  <c r="X20" i="99"/>
  <c r="N10" i="99"/>
  <c r="M10" i="99"/>
  <c r="F15" i="99"/>
  <c r="H25" i="99"/>
  <c r="I25" i="99"/>
  <c r="K25" i="99"/>
  <c r="G1" i="97"/>
  <c r="Q7" i="6"/>
  <c r="C31" i="79" s="1"/>
  <c r="J1" i="98" s="1"/>
  <c r="P7" i="6"/>
  <c r="Q4" i="6" s="1"/>
  <c r="K18" i="8"/>
  <c r="C42" i="79" s="1"/>
  <c r="M1" i="100" s="1"/>
  <c r="K17" i="8"/>
  <c r="C44" i="79" s="1"/>
  <c r="M3" i="100" s="1"/>
  <c r="W20" i="107" l="1"/>
  <c r="W21" i="107" s="1"/>
  <c r="W23" i="107" s="1"/>
  <c r="AA14" i="109" s="1"/>
  <c r="I30" i="120" s="1"/>
  <c r="K29" i="121" s="1"/>
  <c r="W20" i="126"/>
  <c r="K22" i="107"/>
  <c r="K22" i="126"/>
  <c r="O22" i="107"/>
  <c r="O22" i="126"/>
  <c r="D20" i="107"/>
  <c r="D20" i="126"/>
  <c r="D21" i="126" s="1"/>
  <c r="I18" i="107"/>
  <c r="I18" i="126"/>
  <c r="I20" i="107"/>
  <c r="I20" i="126"/>
  <c r="H19" i="107"/>
  <c r="H19" i="126"/>
  <c r="K19" i="107"/>
  <c r="K19" i="126"/>
  <c r="G18" i="107"/>
  <c r="G21" i="107" s="1"/>
  <c r="G23" i="107" s="1"/>
  <c r="K14" i="109" s="1"/>
  <c r="I14" i="120" s="1"/>
  <c r="K13" i="121" s="1"/>
  <c r="G18" i="126"/>
  <c r="D22" i="107"/>
  <c r="D22" i="126"/>
  <c r="D19" i="107"/>
  <c r="D21" i="107" s="1"/>
  <c r="D23" i="107" s="1"/>
  <c r="H14" i="109" s="1"/>
  <c r="I11" i="120" s="1"/>
  <c r="K10" i="121" s="1"/>
  <c r="D19" i="126"/>
  <c r="F22" i="107"/>
  <c r="F22" i="126"/>
  <c r="E22" i="107"/>
  <c r="E22" i="126"/>
  <c r="L19" i="107"/>
  <c r="L19" i="126"/>
  <c r="N19" i="107"/>
  <c r="N21" i="107" s="1"/>
  <c r="N23" i="107" s="1"/>
  <c r="R14" i="109" s="1"/>
  <c r="I21" i="120" s="1"/>
  <c r="K20" i="121" s="1"/>
  <c r="N19" i="126"/>
  <c r="O20" i="107"/>
  <c r="O20" i="126"/>
  <c r="C18" i="107"/>
  <c r="C21" i="107" s="1"/>
  <c r="C23" i="107" s="1"/>
  <c r="G14" i="109" s="1"/>
  <c r="I10" i="120" s="1"/>
  <c r="K9" i="121" s="1"/>
  <c r="C18" i="126"/>
  <c r="M33" i="126"/>
  <c r="G22" i="107"/>
  <c r="G22" i="126"/>
  <c r="N18" i="107"/>
  <c r="N18" i="126"/>
  <c r="O18" i="107"/>
  <c r="O21" i="107" s="1"/>
  <c r="O23" i="107" s="1"/>
  <c r="S14" i="109" s="1"/>
  <c r="I22" i="120" s="1"/>
  <c r="K21" i="121" s="1"/>
  <c r="O18" i="126"/>
  <c r="E20" i="107"/>
  <c r="E20" i="126"/>
  <c r="H18" i="107"/>
  <c r="H21" i="107" s="1"/>
  <c r="H23" i="107" s="1"/>
  <c r="L14" i="109" s="1"/>
  <c r="I15" i="120" s="1"/>
  <c r="K14" i="121" s="1"/>
  <c r="H18" i="126"/>
  <c r="N30" i="107"/>
  <c r="N30" i="126"/>
  <c r="G19" i="107"/>
  <c r="G19" i="126"/>
  <c r="N22" i="107"/>
  <c r="N22" i="126"/>
  <c r="O19" i="107"/>
  <c r="O19" i="126"/>
  <c r="C20" i="107"/>
  <c r="C20" i="126"/>
  <c r="C22" i="107"/>
  <c r="C22" i="126"/>
  <c r="E19" i="107"/>
  <c r="E19" i="126"/>
  <c r="F20" i="107"/>
  <c r="F20" i="126"/>
  <c r="M19" i="107"/>
  <c r="M19" i="126"/>
  <c r="J20" i="107"/>
  <c r="J20" i="126"/>
  <c r="G20" i="107"/>
  <c r="G20" i="126"/>
  <c r="J22" i="107"/>
  <c r="J22" i="126"/>
  <c r="L18" i="107"/>
  <c r="L18" i="126"/>
  <c r="K18" i="107"/>
  <c r="K21" i="107" s="1"/>
  <c r="K23" i="107" s="1"/>
  <c r="O14" i="109" s="1"/>
  <c r="I18" i="120" s="1"/>
  <c r="K17" i="121" s="1"/>
  <c r="K18" i="126"/>
  <c r="K21" i="126" s="1"/>
  <c r="K23" i="126" s="1"/>
  <c r="K20" i="107"/>
  <c r="K20" i="126"/>
  <c r="J18" i="107"/>
  <c r="J18" i="126"/>
  <c r="F18" i="107"/>
  <c r="F18" i="126"/>
  <c r="J19" i="107"/>
  <c r="J19" i="126"/>
  <c r="L22" i="107"/>
  <c r="L22" i="126"/>
  <c r="W22" i="107"/>
  <c r="W22" i="126"/>
  <c r="N31" i="107"/>
  <c r="N31" i="126"/>
  <c r="H22" i="107"/>
  <c r="H22" i="126"/>
  <c r="M18" i="107"/>
  <c r="M18" i="126"/>
  <c r="E18" i="107"/>
  <c r="E18" i="126"/>
  <c r="E21" i="126" s="1"/>
  <c r="E23" i="126" s="1"/>
  <c r="L20" i="107"/>
  <c r="L20" i="126"/>
  <c r="I22" i="107"/>
  <c r="I22" i="126"/>
  <c r="N20" i="107"/>
  <c r="N20" i="126"/>
  <c r="M20" i="107"/>
  <c r="M21" i="107" s="1"/>
  <c r="M23" i="107" s="1"/>
  <c r="Q14" i="109" s="1"/>
  <c r="I20" i="120" s="1"/>
  <c r="K19" i="121" s="1"/>
  <c r="M20" i="126"/>
  <c r="M22" i="107"/>
  <c r="M22" i="126"/>
  <c r="H20" i="107"/>
  <c r="H20" i="126"/>
  <c r="I19" i="107"/>
  <c r="I19" i="126"/>
  <c r="W19" i="107"/>
  <c r="W19" i="126"/>
  <c r="W18" i="107"/>
  <c r="W18" i="126"/>
  <c r="C19" i="107"/>
  <c r="C19" i="126"/>
  <c r="D18" i="107"/>
  <c r="D18" i="126"/>
  <c r="AF21" i="121"/>
  <c r="AE21" i="121"/>
  <c r="P26" i="105"/>
  <c r="E21" i="106"/>
  <c r="E25" i="106" s="1"/>
  <c r="E26" i="105"/>
  <c r="D21" i="106"/>
  <c r="D25" i="106" s="1"/>
  <c r="D26" i="105"/>
  <c r="D25" i="98"/>
  <c r="M25" i="97"/>
  <c r="J10" i="107" s="1"/>
  <c r="E25" i="98"/>
  <c r="F25" i="97"/>
  <c r="C10" i="107" s="1"/>
  <c r="L25" i="97"/>
  <c r="I10" i="107" s="1"/>
  <c r="G25" i="97"/>
  <c r="D10" i="107" s="1"/>
  <c r="H16" i="97"/>
  <c r="I16" i="97"/>
  <c r="M16" i="97"/>
  <c r="Q16" i="97"/>
  <c r="U16" i="97"/>
  <c r="Y16" i="97"/>
  <c r="I17" i="97"/>
  <c r="M17" i="97"/>
  <c r="Q17" i="97"/>
  <c r="U17" i="97"/>
  <c r="Y17" i="97"/>
  <c r="I18" i="97"/>
  <c r="M18" i="97"/>
  <c r="Q18" i="97"/>
  <c r="U18" i="97"/>
  <c r="Y18" i="97"/>
  <c r="I19" i="97"/>
  <c r="M19" i="97"/>
  <c r="Q19" i="97"/>
  <c r="U19" i="97"/>
  <c r="Y19" i="97"/>
  <c r="F19" i="97"/>
  <c r="I11" i="97"/>
  <c r="M11" i="97"/>
  <c r="Q11" i="97"/>
  <c r="U11" i="97"/>
  <c r="Y11" i="97"/>
  <c r="I12" i="97"/>
  <c r="M12" i="97"/>
  <c r="Q12" i="97"/>
  <c r="U12" i="97"/>
  <c r="Y12" i="97"/>
  <c r="I13" i="97"/>
  <c r="M13" i="97"/>
  <c r="Q13" i="97"/>
  <c r="U13" i="97"/>
  <c r="Y13" i="97"/>
  <c r="I14" i="97"/>
  <c r="M14" i="97"/>
  <c r="Q14" i="97"/>
  <c r="U14" i="97"/>
  <c r="Y14" i="97"/>
  <c r="F14" i="97"/>
  <c r="I6" i="97"/>
  <c r="M6" i="97"/>
  <c r="Q6" i="97"/>
  <c r="U6" i="97"/>
  <c r="Y6" i="97"/>
  <c r="I7" i="97"/>
  <c r="M7" i="97"/>
  <c r="Q7" i="97"/>
  <c r="U7" i="97"/>
  <c r="Y7" i="97"/>
  <c r="I8" i="97"/>
  <c r="M8" i="97"/>
  <c r="Q8" i="97"/>
  <c r="U8" i="97"/>
  <c r="Y8" i="97"/>
  <c r="I9" i="97"/>
  <c r="M9" i="97"/>
  <c r="Q9" i="97"/>
  <c r="U9" i="97"/>
  <c r="Y9" i="97"/>
  <c r="F9" i="97"/>
  <c r="K16" i="97"/>
  <c r="P16" i="97"/>
  <c r="V16" i="97"/>
  <c r="G17" i="97"/>
  <c r="L17" i="97"/>
  <c r="R17" i="97"/>
  <c r="W17" i="97"/>
  <c r="H18" i="97"/>
  <c r="N18" i="97"/>
  <c r="S18" i="97"/>
  <c r="X18" i="97"/>
  <c r="J19" i="97"/>
  <c r="O19" i="97"/>
  <c r="T19" i="97"/>
  <c r="Z19" i="97"/>
  <c r="G11" i="97"/>
  <c r="L11" i="97"/>
  <c r="R11" i="97"/>
  <c r="W11" i="97"/>
  <c r="H12" i="97"/>
  <c r="N12" i="97"/>
  <c r="S12" i="97"/>
  <c r="X12" i="97"/>
  <c r="J13" i="97"/>
  <c r="O13" i="97"/>
  <c r="T13" i="97"/>
  <c r="Z13" i="97"/>
  <c r="K14" i="97"/>
  <c r="P14" i="97"/>
  <c r="V14" i="97"/>
  <c r="F12" i="97"/>
  <c r="H6" i="97"/>
  <c r="N6" i="97"/>
  <c r="S6" i="97"/>
  <c r="X6" i="97"/>
  <c r="J7" i="97"/>
  <c r="O7" i="97"/>
  <c r="T7" i="97"/>
  <c r="Z7" i="97"/>
  <c r="K8" i="97"/>
  <c r="P8" i="97"/>
  <c r="V8" i="97"/>
  <c r="G9" i="97"/>
  <c r="L9" i="97"/>
  <c r="R9" i="97"/>
  <c r="W9" i="97"/>
  <c r="F8" i="97"/>
  <c r="L16" i="97"/>
  <c r="R16" i="97"/>
  <c r="W16" i="97"/>
  <c r="H17" i="97"/>
  <c r="N17" i="97"/>
  <c r="S17" i="97"/>
  <c r="X17" i="97"/>
  <c r="J18" i="97"/>
  <c r="O18" i="97"/>
  <c r="T18" i="97"/>
  <c r="Z18" i="97"/>
  <c r="K19" i="97"/>
  <c r="P19" i="97"/>
  <c r="V19" i="97"/>
  <c r="F17" i="97"/>
  <c r="H11" i="97"/>
  <c r="N11" i="97"/>
  <c r="S11" i="97"/>
  <c r="X11" i="97"/>
  <c r="J12" i="97"/>
  <c r="O12" i="97"/>
  <c r="T12" i="97"/>
  <c r="Z12" i="97"/>
  <c r="K13" i="97"/>
  <c r="P13" i="97"/>
  <c r="V13" i="97"/>
  <c r="G14" i="97"/>
  <c r="L14" i="97"/>
  <c r="R14" i="97"/>
  <c r="W14" i="97"/>
  <c r="F13" i="97"/>
  <c r="J6" i="97"/>
  <c r="O6" i="97"/>
  <c r="T6" i="97"/>
  <c r="Z6" i="97"/>
  <c r="K7" i="97"/>
  <c r="P7" i="97"/>
  <c r="V7" i="97"/>
  <c r="G8" i="97"/>
  <c r="L8" i="97"/>
  <c r="R8" i="97"/>
  <c r="W8" i="97"/>
  <c r="H9" i="97"/>
  <c r="N9" i="97"/>
  <c r="S9" i="97"/>
  <c r="X9" i="97"/>
  <c r="F6" i="97"/>
  <c r="G16" i="97"/>
  <c r="N16" i="97"/>
  <c r="S16" i="97"/>
  <c r="X16" i="97"/>
  <c r="J17" i="97"/>
  <c r="O17" i="97"/>
  <c r="T17" i="97"/>
  <c r="Z17" i="97"/>
  <c r="K18" i="97"/>
  <c r="P18" i="97"/>
  <c r="V18" i="97"/>
  <c r="G19" i="97"/>
  <c r="L19" i="97"/>
  <c r="R19" i="97"/>
  <c r="W19" i="97"/>
  <c r="F18" i="97"/>
  <c r="J11" i="97"/>
  <c r="O11" i="97"/>
  <c r="T11" i="97"/>
  <c r="Z11" i="97"/>
  <c r="K12" i="97"/>
  <c r="P12" i="97"/>
  <c r="V12" i="97"/>
  <c r="G13" i="97"/>
  <c r="L13" i="97"/>
  <c r="R13" i="97"/>
  <c r="W13" i="97"/>
  <c r="H14" i="97"/>
  <c r="N14" i="97"/>
  <c r="S14" i="97"/>
  <c r="X14" i="97"/>
  <c r="F11" i="97"/>
  <c r="K6" i="97"/>
  <c r="P6" i="97"/>
  <c r="V6" i="97"/>
  <c r="G7" i="97"/>
  <c r="L7" i="97"/>
  <c r="R7" i="97"/>
  <c r="W7" i="97"/>
  <c r="H8" i="97"/>
  <c r="N8" i="97"/>
  <c r="S8" i="97"/>
  <c r="X8" i="97"/>
  <c r="J9" i="97"/>
  <c r="O9" i="97"/>
  <c r="T9" i="97"/>
  <c r="Z9" i="97"/>
  <c r="J16" i="97"/>
  <c r="O16" i="97"/>
  <c r="T16" i="97"/>
  <c r="Z16" i="97"/>
  <c r="K17" i="97"/>
  <c r="P17" i="97"/>
  <c r="V17" i="97"/>
  <c r="G18" i="97"/>
  <c r="L18" i="97"/>
  <c r="R18" i="97"/>
  <c r="W18" i="97"/>
  <c r="H19" i="97"/>
  <c r="N19" i="97"/>
  <c r="S19" i="97"/>
  <c r="X19" i="97"/>
  <c r="F16" i="97"/>
  <c r="K11" i="97"/>
  <c r="P11" i="97"/>
  <c r="V11" i="97"/>
  <c r="G12" i="97"/>
  <c r="L12" i="97"/>
  <c r="R12" i="97"/>
  <c r="W12" i="97"/>
  <c r="H13" i="97"/>
  <c r="N13" i="97"/>
  <c r="S13" i="97"/>
  <c r="X13" i="97"/>
  <c r="J14" i="97"/>
  <c r="O14" i="97"/>
  <c r="T14" i="97"/>
  <c r="Z14" i="97"/>
  <c r="G6" i="97"/>
  <c r="L6" i="97"/>
  <c r="R6" i="97"/>
  <c r="W6" i="97"/>
  <c r="H7" i="97"/>
  <c r="N7" i="97"/>
  <c r="S7" i="97"/>
  <c r="X7" i="97"/>
  <c r="J8" i="97"/>
  <c r="O8" i="97"/>
  <c r="T8" i="97"/>
  <c r="Z8" i="97"/>
  <c r="K9" i="97"/>
  <c r="P9" i="97"/>
  <c r="V9" i="97"/>
  <c r="F7" i="97"/>
  <c r="F16" i="98"/>
  <c r="J16" i="98"/>
  <c r="N16" i="98"/>
  <c r="R16" i="98"/>
  <c r="V16" i="98"/>
  <c r="F17" i="98"/>
  <c r="J17" i="98"/>
  <c r="N17" i="98"/>
  <c r="R17" i="98"/>
  <c r="V17" i="98"/>
  <c r="F18" i="98"/>
  <c r="J18" i="98"/>
  <c r="N18" i="98"/>
  <c r="R18" i="98"/>
  <c r="V18" i="98"/>
  <c r="F19" i="98"/>
  <c r="J19" i="98"/>
  <c r="N19" i="98"/>
  <c r="R19" i="98"/>
  <c r="V19" i="98"/>
  <c r="D18" i="98"/>
  <c r="F11" i="98"/>
  <c r="J11" i="98"/>
  <c r="N11" i="98"/>
  <c r="R11" i="98"/>
  <c r="V11" i="98"/>
  <c r="F12" i="98"/>
  <c r="J12" i="98"/>
  <c r="N12" i="98"/>
  <c r="R12" i="98"/>
  <c r="V12" i="98"/>
  <c r="F13" i="98"/>
  <c r="J13" i="98"/>
  <c r="N13" i="98"/>
  <c r="R13" i="98"/>
  <c r="V13" i="98"/>
  <c r="F14" i="98"/>
  <c r="J14" i="98"/>
  <c r="N14" i="98"/>
  <c r="R14" i="98"/>
  <c r="V14" i="98"/>
  <c r="D13" i="98"/>
  <c r="F6" i="98"/>
  <c r="J6" i="98"/>
  <c r="N6" i="98"/>
  <c r="R6" i="98"/>
  <c r="V6" i="98"/>
  <c r="F7" i="98"/>
  <c r="J7" i="98"/>
  <c r="N7" i="98"/>
  <c r="R7" i="98"/>
  <c r="V7" i="98"/>
  <c r="F8" i="98"/>
  <c r="J8" i="98"/>
  <c r="N8" i="98"/>
  <c r="R8" i="98"/>
  <c r="V8" i="98"/>
  <c r="F9" i="98"/>
  <c r="J9" i="98"/>
  <c r="N9" i="98"/>
  <c r="R9" i="98"/>
  <c r="V9" i="98"/>
  <c r="D8" i="98"/>
  <c r="G16" i="98"/>
  <c r="L16" i="98"/>
  <c r="Q16" i="98"/>
  <c r="W16" i="98"/>
  <c r="H17" i="98"/>
  <c r="M17" i="98"/>
  <c r="S17" i="98"/>
  <c r="X17" i="98"/>
  <c r="I18" i="98"/>
  <c r="O18" i="98"/>
  <c r="T18" i="98"/>
  <c r="E19" i="98"/>
  <c r="K19" i="98"/>
  <c r="P19" i="98"/>
  <c r="U19" i="98"/>
  <c r="D19" i="98"/>
  <c r="H11" i="98"/>
  <c r="M11" i="98"/>
  <c r="S11" i="98"/>
  <c r="X11" i="98"/>
  <c r="I12" i="98"/>
  <c r="O12" i="98"/>
  <c r="T12" i="98"/>
  <c r="E13" i="98"/>
  <c r="K13" i="98"/>
  <c r="P13" i="98"/>
  <c r="U13" i="98"/>
  <c r="G14" i="98"/>
  <c r="L14" i="98"/>
  <c r="Q14" i="98"/>
  <c r="W14" i="98"/>
  <c r="D11" i="98"/>
  <c r="I6" i="98"/>
  <c r="O6" i="98"/>
  <c r="T6" i="98"/>
  <c r="E7" i="98"/>
  <c r="K7" i="98"/>
  <c r="P7" i="98"/>
  <c r="U7" i="98"/>
  <c r="G8" i="98"/>
  <c r="L8" i="98"/>
  <c r="Q8" i="98"/>
  <c r="W8" i="98"/>
  <c r="H9" i="98"/>
  <c r="M9" i="98"/>
  <c r="S9" i="98"/>
  <c r="X9" i="98"/>
  <c r="H16" i="98"/>
  <c r="O16" i="98"/>
  <c r="U16" i="98"/>
  <c r="I17" i="98"/>
  <c r="P17" i="98"/>
  <c r="W17" i="98"/>
  <c r="K18" i="98"/>
  <c r="Q18" i="98"/>
  <c r="X18" i="98"/>
  <c r="L19" i="98"/>
  <c r="S19" i="98"/>
  <c r="D17" i="98"/>
  <c r="I11" i="98"/>
  <c r="P11" i="98"/>
  <c r="W11" i="98"/>
  <c r="K12" i="98"/>
  <c r="Q12" i="98"/>
  <c r="X12" i="98"/>
  <c r="L13" i="98"/>
  <c r="S13" i="98"/>
  <c r="E14" i="98"/>
  <c r="M14" i="98"/>
  <c r="T14" i="98"/>
  <c r="D14" i="98"/>
  <c r="K6" i="98"/>
  <c r="Q6" i="98"/>
  <c r="X6" i="98"/>
  <c r="L7" i="98"/>
  <c r="S7" i="98"/>
  <c r="E8" i="98"/>
  <c r="M8" i="98"/>
  <c r="T8" i="98"/>
  <c r="G9" i="98"/>
  <c r="O9" i="98"/>
  <c r="U9" i="98"/>
  <c r="D6" i="98"/>
  <c r="I16" i="98"/>
  <c r="P16" i="98"/>
  <c r="X16" i="98"/>
  <c r="K17" i="98"/>
  <c r="Q17" i="98"/>
  <c r="E18" i="98"/>
  <c r="L18" i="98"/>
  <c r="S18" i="98"/>
  <c r="G19" i="98"/>
  <c r="M19" i="98"/>
  <c r="T19" i="98"/>
  <c r="D16" i="98"/>
  <c r="K11" i="98"/>
  <c r="Q11" i="98"/>
  <c r="E12" i="98"/>
  <c r="L12" i="98"/>
  <c r="S12" i="98"/>
  <c r="G13" i="98"/>
  <c r="M13" i="98"/>
  <c r="T13" i="98"/>
  <c r="H14" i="98"/>
  <c r="O14" i="98"/>
  <c r="U14" i="98"/>
  <c r="E6" i="98"/>
  <c r="L6" i="98"/>
  <c r="S6" i="98"/>
  <c r="G7" i="98"/>
  <c r="M7" i="98"/>
  <c r="T7" i="98"/>
  <c r="H8" i="98"/>
  <c r="K16" i="98"/>
  <c r="E17" i="98"/>
  <c r="T17" i="98"/>
  <c r="M18" i="98"/>
  <c r="H19" i="98"/>
  <c r="W19" i="98"/>
  <c r="L11" i="98"/>
  <c r="G12" i="98"/>
  <c r="U12" i="98"/>
  <c r="O13" i="98"/>
  <c r="I14" i="98"/>
  <c r="X14" i="98"/>
  <c r="M6" i="98"/>
  <c r="H7" i="98"/>
  <c r="W7" i="98"/>
  <c r="O8" i="98"/>
  <c r="X8" i="98"/>
  <c r="L9" i="98"/>
  <c r="W9" i="98"/>
  <c r="M16" i="98"/>
  <c r="G17" i="98"/>
  <c r="U17" i="98"/>
  <c r="P18" i="98"/>
  <c r="I19" i="98"/>
  <c r="X19" i="98"/>
  <c r="O11" i="98"/>
  <c r="H12" i="98"/>
  <c r="W12" i="98"/>
  <c r="Q13" i="98"/>
  <c r="K14" i="98"/>
  <c r="D12" i="98"/>
  <c r="P6" i="98"/>
  <c r="I7" i="98"/>
  <c r="X7" i="98"/>
  <c r="P8" i="98"/>
  <c r="E9" i="98"/>
  <c r="P9" i="98"/>
  <c r="D7" i="98"/>
  <c r="S16" i="98"/>
  <c r="L17" i="98"/>
  <c r="G18" i="98"/>
  <c r="U18" i="98"/>
  <c r="O19" i="98"/>
  <c r="E11" i="98"/>
  <c r="T11" i="98"/>
  <c r="M12" i="98"/>
  <c r="H13" i="98"/>
  <c r="W13" i="98"/>
  <c r="P14" i="98"/>
  <c r="G6" i="98"/>
  <c r="U6" i="98"/>
  <c r="O7" i="98"/>
  <c r="I8" i="98"/>
  <c r="S8" i="98"/>
  <c r="I9" i="98"/>
  <c r="Q9" i="98"/>
  <c r="D9" i="98"/>
  <c r="E16" i="98"/>
  <c r="T16" i="98"/>
  <c r="O17" i="98"/>
  <c r="H18" i="98"/>
  <c r="W18" i="98"/>
  <c r="Q19" i="98"/>
  <c r="G11" i="98"/>
  <c r="U11" i="98"/>
  <c r="P12" i="98"/>
  <c r="I13" i="98"/>
  <c r="X13" i="98"/>
  <c r="S14" i="98"/>
  <c r="H6" i="98"/>
  <c r="W6" i="98"/>
  <c r="Q7" i="98"/>
  <c r="K8" i="98"/>
  <c r="U8" i="98"/>
  <c r="K9" i="98"/>
  <c r="T9" i="98"/>
  <c r="P20" i="106"/>
  <c r="P20" i="102"/>
  <c r="Q20" i="101"/>
  <c r="R20" i="113"/>
  <c r="Q20" i="104"/>
  <c r="Q20" i="99"/>
  <c r="Q20" i="103"/>
  <c r="Q15" i="101"/>
  <c r="Q16" i="105"/>
  <c r="P15" i="106"/>
  <c r="Q15" i="113"/>
  <c r="Q15" i="102"/>
  <c r="Q15" i="99"/>
  <c r="Q15" i="103"/>
  <c r="Q25" i="99"/>
  <c r="Q10" i="99"/>
  <c r="Q20" i="113"/>
  <c r="R15" i="113"/>
  <c r="S53" i="109"/>
  <c r="S31" i="109"/>
  <c r="R10" i="113"/>
  <c r="R25" i="113"/>
  <c r="R54" i="109"/>
  <c r="R32" i="109"/>
  <c r="S30" i="109"/>
  <c r="S52" i="109"/>
  <c r="Q10" i="113"/>
  <c r="S40" i="109"/>
  <c r="S62" i="109"/>
  <c r="V25" i="97"/>
  <c r="S10" i="107" s="1"/>
  <c r="O25" i="106"/>
  <c r="O26" i="105"/>
  <c r="M25" i="106"/>
  <c r="M26" i="105"/>
  <c r="K26" i="105"/>
  <c r="K25" i="106"/>
  <c r="L25" i="106"/>
  <c r="L26" i="105"/>
  <c r="H26" i="105"/>
  <c r="H25" i="106"/>
  <c r="J26" i="105"/>
  <c r="J25" i="106"/>
  <c r="I26" i="105"/>
  <c r="I25" i="106"/>
  <c r="F26" i="105"/>
  <c r="F25" i="106"/>
  <c r="P25" i="97"/>
  <c r="M10" i="107" s="1"/>
  <c r="N25" i="106"/>
  <c r="N26" i="105"/>
  <c r="G26" i="105"/>
  <c r="G25" i="106"/>
  <c r="X26" i="105"/>
  <c r="X25" i="106"/>
  <c r="Q25" i="98"/>
  <c r="Y25" i="97"/>
  <c r="V10" i="107" s="1"/>
  <c r="T25" i="97"/>
  <c r="Q10" i="107" s="1"/>
  <c r="P25" i="98"/>
  <c r="P10" i="106"/>
  <c r="H25" i="98"/>
  <c r="O25" i="98"/>
  <c r="X25" i="97"/>
  <c r="U10" i="107" s="1"/>
  <c r="Q20" i="102"/>
  <c r="E21" i="107"/>
  <c r="J21" i="107"/>
  <c r="J23" i="107" s="1"/>
  <c r="N14" i="109" s="1"/>
  <c r="I17" i="120" s="1"/>
  <c r="K16" i="121" s="1"/>
  <c r="F25" i="98"/>
  <c r="N25" i="98"/>
  <c r="I25" i="98"/>
  <c r="N25" i="97"/>
  <c r="K10" i="107" s="1"/>
  <c r="O25" i="97"/>
  <c r="L10" i="107" s="1"/>
  <c r="Z25" i="97"/>
  <c r="W10" i="107" s="1"/>
  <c r="F19" i="107"/>
  <c r="X25" i="98"/>
  <c r="Q10" i="102"/>
  <c r="Q25" i="101"/>
  <c r="P25" i="106"/>
  <c r="I21" i="107"/>
  <c r="I23" i="107" s="1"/>
  <c r="M14" i="109" s="1"/>
  <c r="I16" i="120" s="1"/>
  <c r="K15" i="121" s="1"/>
  <c r="Q10" i="103"/>
  <c r="N32" i="107"/>
  <c r="Q25" i="103"/>
  <c r="Q10" i="101"/>
  <c r="Q11" i="105"/>
  <c r="Q25" i="102"/>
  <c r="L21" i="107"/>
  <c r="L23" i="107" s="1"/>
  <c r="P14" i="109" s="1"/>
  <c r="I19" i="120" s="1"/>
  <c r="K18" i="121" s="1"/>
  <c r="Q10" i="104"/>
  <c r="Q25" i="104"/>
  <c r="Q26" i="105"/>
  <c r="G25" i="98"/>
  <c r="I25" i="97"/>
  <c r="F10" i="107" s="1"/>
  <c r="J25" i="98"/>
  <c r="U25" i="97"/>
  <c r="R10" i="107" s="1"/>
  <c r="K25" i="97"/>
  <c r="H10" i="107" s="1"/>
  <c r="W25" i="97"/>
  <c r="T10" i="107" s="1"/>
  <c r="H25" i="97"/>
  <c r="E10" i="107" s="1"/>
  <c r="K25" i="98"/>
  <c r="L25" i="98"/>
  <c r="M25" i="98"/>
  <c r="R25" i="97"/>
  <c r="O10" i="107" s="1"/>
  <c r="J25" i="97"/>
  <c r="G10" i="107" s="1"/>
  <c r="S25" i="97"/>
  <c r="P10" i="107" s="1"/>
  <c r="Q25" i="97"/>
  <c r="N10" i="107" s="1"/>
  <c r="I15" i="8"/>
  <c r="C43" i="79" s="1"/>
  <c r="M2" i="100" s="1"/>
  <c r="H14" i="8"/>
  <c r="J16" i="8"/>
  <c r="L16" i="107" l="1"/>
  <c r="L16" i="126"/>
  <c r="P16" i="107"/>
  <c r="P16" i="126"/>
  <c r="N34" i="107"/>
  <c r="N34" i="126"/>
  <c r="O21" i="126"/>
  <c r="O23" i="126" s="1"/>
  <c r="K16" i="107"/>
  <c r="K16" i="126"/>
  <c r="F16" i="107"/>
  <c r="F16" i="126"/>
  <c r="E23" i="107"/>
  <c r="I14" i="109" s="1"/>
  <c r="I12" i="120" s="1"/>
  <c r="K11" i="121" s="1"/>
  <c r="I34" i="107"/>
  <c r="I35" i="107" s="1"/>
  <c r="M16" i="109" s="1"/>
  <c r="K16" i="120" s="1"/>
  <c r="X15" i="121" s="1"/>
  <c r="Z15" i="121" s="1"/>
  <c r="I34" i="126"/>
  <c r="I35" i="126" s="1"/>
  <c r="O31" i="107"/>
  <c r="O31" i="126"/>
  <c r="D34" i="107"/>
  <c r="D35" i="107" s="1"/>
  <c r="H16" i="109" s="1"/>
  <c r="K11" i="120" s="1"/>
  <c r="X10" i="121" s="1"/>
  <c r="Y10" i="121" s="1"/>
  <c r="D34" i="126"/>
  <c r="D35" i="126" s="1"/>
  <c r="D23" i="126"/>
  <c r="J16" i="107"/>
  <c r="J16" i="126"/>
  <c r="M16" i="107"/>
  <c r="M16" i="126"/>
  <c r="G16" i="107"/>
  <c r="G16" i="126"/>
  <c r="W34" i="107"/>
  <c r="W35" i="107" s="1"/>
  <c r="AA16" i="109" s="1"/>
  <c r="K30" i="120" s="1"/>
  <c r="X29" i="121" s="1"/>
  <c r="W34" i="126"/>
  <c r="W35" i="126" s="1"/>
  <c r="K34" i="107"/>
  <c r="K35" i="107" s="1"/>
  <c r="O16" i="109" s="1"/>
  <c r="K18" i="120" s="1"/>
  <c r="X17" i="121" s="1"/>
  <c r="Z17" i="121" s="1"/>
  <c r="K34" i="126"/>
  <c r="K35" i="126" s="1"/>
  <c r="L34" i="107"/>
  <c r="L35" i="107" s="1"/>
  <c r="P16" i="109" s="1"/>
  <c r="K19" i="120" s="1"/>
  <c r="X18" i="121" s="1"/>
  <c r="L34" i="126"/>
  <c r="L35" i="126" s="1"/>
  <c r="P19" i="107"/>
  <c r="P21" i="107" s="1"/>
  <c r="P23" i="107" s="1"/>
  <c r="P19" i="126"/>
  <c r="O32" i="107"/>
  <c r="O32" i="126"/>
  <c r="D16" i="107"/>
  <c r="D16" i="126"/>
  <c r="W21" i="126"/>
  <c r="W23" i="126" s="1"/>
  <c r="F21" i="126"/>
  <c r="F23" i="126" s="1"/>
  <c r="L21" i="126"/>
  <c r="L23" i="126" s="1"/>
  <c r="M21" i="126"/>
  <c r="M23" i="126" s="1"/>
  <c r="N33" i="126"/>
  <c r="N35" i="126" s="1"/>
  <c r="N21" i="126"/>
  <c r="N23" i="126" s="1"/>
  <c r="M35" i="126"/>
  <c r="W16" i="107"/>
  <c r="W16" i="126"/>
  <c r="O16" i="107"/>
  <c r="O16" i="126"/>
  <c r="F34" i="107"/>
  <c r="F35" i="107" s="1"/>
  <c r="J16" i="109" s="1"/>
  <c r="K13" i="120" s="1"/>
  <c r="X12" i="121" s="1"/>
  <c r="Z12" i="121" s="1"/>
  <c r="F34" i="126"/>
  <c r="F35" i="126" s="1"/>
  <c r="P22" i="107"/>
  <c r="P22" i="126"/>
  <c r="C16" i="107"/>
  <c r="C16" i="126"/>
  <c r="J21" i="126"/>
  <c r="J23" i="126" s="1"/>
  <c r="H21" i="126"/>
  <c r="H23" i="126" s="1"/>
  <c r="O34" i="107"/>
  <c r="O34" i="126"/>
  <c r="H16" i="107"/>
  <c r="H16" i="126"/>
  <c r="N16" i="107"/>
  <c r="N16" i="126"/>
  <c r="E34" i="107"/>
  <c r="E35" i="107" s="1"/>
  <c r="I16" i="109" s="1"/>
  <c r="K12" i="120" s="1"/>
  <c r="X11" i="121" s="1"/>
  <c r="Z11" i="121" s="1"/>
  <c r="E34" i="126"/>
  <c r="E35" i="126" s="1"/>
  <c r="P20" i="107"/>
  <c r="P20" i="126"/>
  <c r="I16" i="107"/>
  <c r="I16" i="126"/>
  <c r="E16" i="107"/>
  <c r="E16" i="126"/>
  <c r="O30" i="107"/>
  <c r="O30" i="126"/>
  <c r="O33" i="126" s="1"/>
  <c r="O35" i="126" s="1"/>
  <c r="M34" i="107"/>
  <c r="M35" i="107" s="1"/>
  <c r="Q16" i="109" s="1"/>
  <c r="K20" i="120" s="1"/>
  <c r="X19" i="121" s="1"/>
  <c r="Z19" i="121" s="1"/>
  <c r="M34" i="126"/>
  <c r="H34" i="107"/>
  <c r="H35" i="107" s="1"/>
  <c r="L16" i="109" s="1"/>
  <c r="K15" i="120" s="1"/>
  <c r="X14" i="121" s="1"/>
  <c r="Y14" i="121" s="1"/>
  <c r="H34" i="126"/>
  <c r="H35" i="126" s="1"/>
  <c r="G34" i="107"/>
  <c r="G35" i="107" s="1"/>
  <c r="K16" i="109" s="1"/>
  <c r="K14" i="120" s="1"/>
  <c r="X13" i="121" s="1"/>
  <c r="Z13" i="121" s="1"/>
  <c r="G34" i="126"/>
  <c r="G35" i="126" s="1"/>
  <c r="J34" i="107"/>
  <c r="J35" i="107" s="1"/>
  <c r="N16" i="109" s="1"/>
  <c r="K17" i="120" s="1"/>
  <c r="X16" i="121" s="1"/>
  <c r="Y16" i="121" s="1"/>
  <c r="J34" i="126"/>
  <c r="J35" i="126" s="1"/>
  <c r="P18" i="107"/>
  <c r="P18" i="126"/>
  <c r="C34" i="107"/>
  <c r="C35" i="107" s="1"/>
  <c r="G16" i="109" s="1"/>
  <c r="K10" i="120" s="1"/>
  <c r="X9" i="121" s="1"/>
  <c r="C34" i="126"/>
  <c r="C35" i="126" s="1"/>
  <c r="C21" i="126"/>
  <c r="C23" i="126" s="1"/>
  <c r="G21" i="126"/>
  <c r="G23" i="126" s="1"/>
  <c r="I21" i="126"/>
  <c r="I23" i="126" s="1"/>
  <c r="G58" i="109"/>
  <c r="G36" i="109"/>
  <c r="Z10" i="121"/>
  <c r="Z29" i="121"/>
  <c r="Y29" i="121"/>
  <c r="Z18" i="121"/>
  <c r="Y18" i="121"/>
  <c r="Z14" i="121"/>
  <c r="Y13" i="121"/>
  <c r="S7" i="100"/>
  <c r="U10" i="100"/>
  <c r="X14" i="100"/>
  <c r="D10" i="100"/>
  <c r="F13" i="100"/>
  <c r="D22" i="100"/>
  <c r="G23" i="100"/>
  <c r="F7" i="100"/>
  <c r="I18" i="100"/>
  <c r="J15" i="100"/>
  <c r="K15" i="100"/>
  <c r="L8" i="100"/>
  <c r="M13" i="100"/>
  <c r="N13" i="100"/>
  <c r="M17" i="100"/>
  <c r="P14" i="100"/>
  <c r="Q24" i="100"/>
  <c r="R24" i="100"/>
  <c r="S10" i="100"/>
  <c r="T13" i="100"/>
  <c r="V14" i="100"/>
  <c r="X15" i="100"/>
  <c r="X20" i="100"/>
  <c r="E23" i="100"/>
  <c r="D7" i="100"/>
  <c r="G20" i="100"/>
  <c r="H23" i="100"/>
  <c r="I24" i="100"/>
  <c r="J9" i="100"/>
  <c r="I22" i="100"/>
  <c r="L13" i="100"/>
  <c r="M20" i="100"/>
  <c r="N19" i="100"/>
  <c r="O10" i="100"/>
  <c r="P20" i="100"/>
  <c r="Q13" i="100"/>
  <c r="R14" i="100"/>
  <c r="S24" i="100"/>
  <c r="X25" i="100"/>
  <c r="D24" i="100"/>
  <c r="X17" i="100"/>
  <c r="F20" i="100"/>
  <c r="G15" i="100"/>
  <c r="H20" i="100"/>
  <c r="I23" i="100"/>
  <c r="J24" i="100"/>
  <c r="K19" i="100"/>
  <c r="J22" i="100"/>
  <c r="M15" i="100"/>
  <c r="L12" i="100"/>
  <c r="O14" i="100"/>
  <c r="P15" i="100"/>
  <c r="Q15" i="100"/>
  <c r="P22" i="100"/>
  <c r="S13" i="100"/>
  <c r="T25" i="100"/>
  <c r="V9" i="100"/>
  <c r="V13" i="100"/>
  <c r="X19" i="100"/>
  <c r="E25" i="100"/>
  <c r="F19" i="100"/>
  <c r="G25" i="100"/>
  <c r="H19" i="100"/>
  <c r="I10" i="100"/>
  <c r="J14" i="100"/>
  <c r="K10" i="100"/>
  <c r="J17" i="100"/>
  <c r="M8" i="100"/>
  <c r="N9" i="100"/>
  <c r="O9" i="100"/>
  <c r="P9" i="100"/>
  <c r="O7" i="100"/>
  <c r="R9" i="100"/>
  <c r="S25" i="100"/>
  <c r="T9" i="100"/>
  <c r="S17" i="100"/>
  <c r="T23" i="100"/>
  <c r="V24" i="100"/>
  <c r="W13" i="100"/>
  <c r="W20" i="100"/>
  <c r="W8" i="100"/>
  <c r="U12" i="100"/>
  <c r="V22" i="100"/>
  <c r="W22" i="100"/>
  <c r="U8" i="100"/>
  <c r="U15" i="100"/>
  <c r="X23" i="100"/>
  <c r="E18" i="100"/>
  <c r="F10" i="100"/>
  <c r="G19" i="100"/>
  <c r="H9" i="100"/>
  <c r="I13" i="100"/>
  <c r="J8" i="100"/>
  <c r="I17" i="100"/>
  <c r="L24" i="100"/>
  <c r="K7" i="100"/>
  <c r="L22" i="100"/>
  <c r="M12" i="100"/>
  <c r="P10" i="100"/>
  <c r="Q9" i="100"/>
  <c r="P17" i="100"/>
  <c r="S14" i="100"/>
  <c r="T24" i="100"/>
  <c r="U9" i="100"/>
  <c r="V25" i="100"/>
  <c r="D25" i="100"/>
  <c r="D14" i="100"/>
  <c r="D17" i="100"/>
  <c r="F18" i="100"/>
  <c r="E17" i="100"/>
  <c r="H14" i="100"/>
  <c r="I19" i="100"/>
  <c r="J18" i="100"/>
  <c r="I7" i="100"/>
  <c r="L19" i="100"/>
  <c r="M23" i="100"/>
  <c r="N25" i="100"/>
  <c r="O23" i="100"/>
  <c r="P18" i="100"/>
  <c r="O12" i="100"/>
  <c r="P7" i="100"/>
  <c r="S23" i="100"/>
  <c r="X10" i="100"/>
  <c r="E13" i="100"/>
  <c r="F14" i="100"/>
  <c r="G18" i="100"/>
  <c r="H24" i="100"/>
  <c r="I25" i="100"/>
  <c r="J10" i="100"/>
  <c r="K18" i="100"/>
  <c r="L10" i="100"/>
  <c r="M19" i="100"/>
  <c r="L7" i="100"/>
  <c r="O8" i="100"/>
  <c r="P23" i="100"/>
  <c r="Q14" i="100"/>
  <c r="R13" i="100"/>
  <c r="S19" i="100"/>
  <c r="T8" i="100"/>
  <c r="S12" i="100"/>
  <c r="T7" i="100"/>
  <c r="V18" i="100"/>
  <c r="D8" i="100"/>
  <c r="E9" i="100"/>
  <c r="F25" i="100"/>
  <c r="E12" i="100"/>
  <c r="H13" i="100"/>
  <c r="I9" i="100"/>
  <c r="H7" i="100"/>
  <c r="K9" i="100"/>
  <c r="L20" i="100"/>
  <c r="M9" i="100"/>
  <c r="N24" i="100"/>
  <c r="O13" i="100"/>
  <c r="N22" i="100"/>
  <c r="Q10" i="100"/>
  <c r="R8" i="100"/>
  <c r="S8" i="100"/>
  <c r="T15" i="100"/>
  <c r="U19" i="100"/>
  <c r="T19" i="100"/>
  <c r="V20" i="100"/>
  <c r="W23" i="100"/>
  <c r="W15" i="100"/>
  <c r="U22" i="100"/>
  <c r="W24" i="100"/>
  <c r="V7" i="100"/>
  <c r="W17" i="100"/>
  <c r="U25" i="100"/>
  <c r="U18" i="100"/>
  <c r="D19" i="100"/>
  <c r="E14" i="100"/>
  <c r="X22" i="100"/>
  <c r="G9" i="100"/>
  <c r="H8" i="100"/>
  <c r="I8" i="100"/>
  <c r="J25" i="100"/>
  <c r="K23" i="100"/>
  <c r="L23" i="100"/>
  <c r="M18" i="100"/>
  <c r="N15" i="100"/>
  <c r="O20" i="100"/>
  <c r="N17" i="100"/>
  <c r="Q8" i="100"/>
  <c r="R23" i="100"/>
  <c r="S20" i="100"/>
  <c r="T18" i="100"/>
  <c r="S22" i="100"/>
  <c r="V23" i="100"/>
  <c r="X8" i="100"/>
  <c r="E8" i="100"/>
  <c r="F24" i="100"/>
  <c r="G14" i="100"/>
  <c r="H15" i="100"/>
  <c r="I14" i="100"/>
  <c r="J20" i="100"/>
  <c r="K20" i="100"/>
  <c r="J7" i="100"/>
  <c r="M24" i="100"/>
  <c r="N14" i="100"/>
  <c r="O24" i="100"/>
  <c r="N7" i="100"/>
  <c r="Q20" i="100"/>
  <c r="P12" i="100"/>
  <c r="S9" i="100"/>
  <c r="R12" i="100"/>
  <c r="D23" i="100"/>
  <c r="E19" i="100"/>
  <c r="X7" i="100"/>
  <c r="E7" i="100"/>
  <c r="F17" i="100"/>
  <c r="I20" i="100"/>
  <c r="H22" i="100"/>
  <c r="K8" i="100"/>
  <c r="J12" i="100"/>
  <c r="M14" i="100"/>
  <c r="L17" i="100"/>
  <c r="M22" i="100"/>
  <c r="N12" i="100"/>
  <c r="Q25" i="100"/>
  <c r="R10" i="100"/>
  <c r="S15" i="100"/>
  <c r="R7" i="100"/>
  <c r="U20" i="100"/>
  <c r="V10" i="100"/>
  <c r="D20" i="100"/>
  <c r="X13" i="100"/>
  <c r="E20" i="100"/>
  <c r="F9" i="100"/>
  <c r="G13" i="100"/>
  <c r="H18" i="100"/>
  <c r="G17" i="100"/>
  <c r="H12" i="100"/>
  <c r="K13" i="100"/>
  <c r="L18" i="100"/>
  <c r="M10" i="100"/>
  <c r="N8" i="100"/>
  <c r="O25" i="100"/>
  <c r="P24" i="100"/>
  <c r="Q18" i="100"/>
  <c r="R25" i="100"/>
  <c r="Q17" i="100"/>
  <c r="R22" i="100"/>
  <c r="V15" i="100"/>
  <c r="T17" i="100"/>
  <c r="U24" i="100"/>
  <c r="W10" i="100"/>
  <c r="W19" i="100"/>
  <c r="U7" i="100"/>
  <c r="W14" i="100"/>
  <c r="V17" i="100"/>
  <c r="W7" i="100"/>
  <c r="U23" i="100"/>
  <c r="U13" i="100"/>
  <c r="D15" i="100"/>
  <c r="X18" i="100"/>
  <c r="E15" i="100"/>
  <c r="F23" i="100"/>
  <c r="E22" i="100"/>
  <c r="H10" i="100"/>
  <c r="G7" i="100"/>
  <c r="J23" i="100"/>
  <c r="K24" i="100"/>
  <c r="L9" i="100"/>
  <c r="K22" i="100"/>
  <c r="N20" i="100"/>
  <c r="O18" i="100"/>
  <c r="P8" i="100"/>
  <c r="O22" i="100"/>
  <c r="R15" i="100"/>
  <c r="Q7" i="100"/>
  <c r="R17" i="100"/>
  <c r="V19" i="100"/>
  <c r="V8" i="100"/>
  <c r="X24" i="100"/>
  <c r="E10" i="100"/>
  <c r="X12" i="100"/>
  <c r="G24" i="100"/>
  <c r="F22" i="100"/>
  <c r="G22" i="100"/>
  <c r="H17" i="100"/>
  <c r="I12" i="100"/>
  <c r="L25" i="100"/>
  <c r="M25" i="100"/>
  <c r="N10" i="100"/>
  <c r="O19" i="100"/>
  <c r="P19" i="100"/>
  <c r="Q23" i="100"/>
  <c r="R20" i="100"/>
  <c r="Q22" i="100"/>
  <c r="X9" i="100"/>
  <c r="D13" i="100"/>
  <c r="E24" i="100"/>
  <c r="F8" i="100"/>
  <c r="G10" i="100"/>
  <c r="H25" i="100"/>
  <c r="G12" i="100"/>
  <c r="J13" i="100"/>
  <c r="K14" i="100"/>
  <c r="L15" i="100"/>
  <c r="K12" i="100"/>
  <c r="N18" i="100"/>
  <c r="M7" i="100"/>
  <c r="P25" i="100"/>
  <c r="O17" i="100"/>
  <c r="R18" i="100"/>
  <c r="Q12" i="100"/>
  <c r="T10" i="100"/>
  <c r="T22" i="100"/>
  <c r="T12" i="100"/>
  <c r="D9" i="100"/>
  <c r="D18" i="100"/>
  <c r="D12" i="100"/>
  <c r="F15" i="100"/>
  <c r="G8" i="100"/>
  <c r="F12" i="100"/>
  <c r="I15" i="100"/>
  <c r="J19" i="100"/>
  <c r="K25" i="100"/>
  <c r="L14" i="100"/>
  <c r="K17" i="100"/>
  <c r="N23" i="100"/>
  <c r="O15" i="100"/>
  <c r="P13" i="100"/>
  <c r="Q19" i="100"/>
  <c r="R19" i="100"/>
  <c r="S18" i="100"/>
  <c r="T20" i="100"/>
  <c r="T14" i="100"/>
  <c r="U14" i="100"/>
  <c r="U17" i="100"/>
  <c r="W18" i="100"/>
  <c r="W25" i="100"/>
  <c r="W9" i="100"/>
  <c r="V12" i="100"/>
  <c r="W12" i="100"/>
  <c r="H58" i="109"/>
  <c r="H36" i="109"/>
  <c r="D20" i="98"/>
  <c r="L10" i="97"/>
  <c r="I6" i="107" s="1"/>
  <c r="E20" i="98"/>
  <c r="E10" i="98"/>
  <c r="D10" i="98"/>
  <c r="D15" i="98"/>
  <c r="E15" i="98"/>
  <c r="G20" i="97"/>
  <c r="D8" i="107" s="1"/>
  <c r="X10" i="97"/>
  <c r="U6" i="107" s="1"/>
  <c r="F15" i="97"/>
  <c r="C7" i="107" s="1"/>
  <c r="F10" i="97"/>
  <c r="C6" i="107" s="1"/>
  <c r="G10" i="97"/>
  <c r="D6" i="107" s="1"/>
  <c r="F20" i="97"/>
  <c r="C8" i="107" s="1"/>
  <c r="G15" i="97"/>
  <c r="D7" i="107" s="1"/>
  <c r="R20" i="103"/>
  <c r="S20" i="113"/>
  <c r="Q20" i="106"/>
  <c r="Q21" i="105"/>
  <c r="R20" i="102"/>
  <c r="Q15" i="106"/>
  <c r="Q15" i="104"/>
  <c r="R25" i="98"/>
  <c r="S25" i="113"/>
  <c r="R26" i="113"/>
  <c r="U18" i="109" s="1"/>
  <c r="M24" i="120" s="1"/>
  <c r="AD23" i="121" s="1"/>
  <c r="S15" i="113"/>
  <c r="S10" i="113"/>
  <c r="Q26" i="113"/>
  <c r="T18" i="109" s="1"/>
  <c r="M23" i="120" s="1"/>
  <c r="AD22" i="121" s="1"/>
  <c r="T52" i="109"/>
  <c r="T30" i="109"/>
  <c r="T53" i="109"/>
  <c r="T31" i="109"/>
  <c r="S32" i="109"/>
  <c r="S54" i="109"/>
  <c r="K38" i="109"/>
  <c r="AA60" i="109"/>
  <c r="P60" i="109"/>
  <c r="P58" i="109"/>
  <c r="S36" i="109"/>
  <c r="K58" i="109"/>
  <c r="R58" i="109"/>
  <c r="Q58" i="109"/>
  <c r="M36" i="109"/>
  <c r="AA58" i="109"/>
  <c r="L58" i="109"/>
  <c r="O58" i="109"/>
  <c r="N36" i="109"/>
  <c r="L20" i="98"/>
  <c r="Z10" i="97"/>
  <c r="W6" i="107" s="1"/>
  <c r="J10" i="97"/>
  <c r="G6" i="107" s="1"/>
  <c r="Q10" i="98"/>
  <c r="I15" i="98"/>
  <c r="U10" i="97"/>
  <c r="R6" i="107" s="1"/>
  <c r="R15" i="97"/>
  <c r="O7" i="107" s="1"/>
  <c r="Q10" i="97"/>
  <c r="N6" i="107" s="1"/>
  <c r="O15" i="98"/>
  <c r="O33" i="107"/>
  <c r="O35" i="107" s="1"/>
  <c r="S16" i="109" s="1"/>
  <c r="K22" i="120" s="1"/>
  <c r="X21" i="121" s="1"/>
  <c r="R10" i="101"/>
  <c r="R15" i="102"/>
  <c r="N15" i="98"/>
  <c r="T15" i="97"/>
  <c r="Q7" i="107" s="1"/>
  <c r="L20" i="97"/>
  <c r="I8" i="107" s="1"/>
  <c r="M20" i="97"/>
  <c r="J8" i="107" s="1"/>
  <c r="P10" i="97"/>
  <c r="M6" i="107" s="1"/>
  <c r="T20" i="97"/>
  <c r="Q8" i="107" s="1"/>
  <c r="X15" i="97"/>
  <c r="U7" i="107" s="1"/>
  <c r="Q10" i="106"/>
  <c r="R10" i="103"/>
  <c r="P10" i="98"/>
  <c r="P20" i="98"/>
  <c r="F10" i="98"/>
  <c r="Q20" i="98"/>
  <c r="R15" i="101"/>
  <c r="R25" i="104"/>
  <c r="R26" i="105"/>
  <c r="R20" i="99"/>
  <c r="Q20" i="126" s="1"/>
  <c r="R20" i="101"/>
  <c r="F20" i="98"/>
  <c r="X20" i="97"/>
  <c r="U8" i="107" s="1"/>
  <c r="Q15" i="97"/>
  <c r="N7" i="107" s="1"/>
  <c r="R10" i="99"/>
  <c r="Q18" i="126" s="1"/>
  <c r="Q21" i="126" s="1"/>
  <c r="Q23" i="126" s="1"/>
  <c r="R16" i="105"/>
  <c r="F21" i="107"/>
  <c r="R25" i="101"/>
  <c r="R20" i="104"/>
  <c r="S10" i="97"/>
  <c r="P6" i="107" s="1"/>
  <c r="R10" i="104"/>
  <c r="R11" i="105"/>
  <c r="R15" i="103"/>
  <c r="N33" i="107"/>
  <c r="R25" i="99"/>
  <c r="Q22" i="126" s="1"/>
  <c r="R25" i="103"/>
  <c r="Q25" i="106"/>
  <c r="R10" i="102"/>
  <c r="R15" i="99"/>
  <c r="Q19" i="126" s="1"/>
  <c r="R15" i="104"/>
  <c r="R25" i="102"/>
  <c r="R21" i="105"/>
  <c r="G10" i="98"/>
  <c r="G20" i="98"/>
  <c r="F15" i="98"/>
  <c r="W10" i="97"/>
  <c r="T6" i="107" s="1"/>
  <c r="R10" i="98"/>
  <c r="J15" i="98"/>
  <c r="R20" i="98"/>
  <c r="M10" i="98"/>
  <c r="M20" i="98"/>
  <c r="O10" i="97"/>
  <c r="L6" i="107" s="1"/>
  <c r="L15" i="97"/>
  <c r="I7" i="107" s="1"/>
  <c r="R20" i="97"/>
  <c r="O8" i="107" s="1"/>
  <c r="W15" i="97"/>
  <c r="T7" i="107" s="1"/>
  <c r="W20" i="97"/>
  <c r="T8" i="107" s="1"/>
  <c r="N10" i="97"/>
  <c r="K6" i="107" s="1"/>
  <c r="J15" i="97"/>
  <c r="G7" i="107" s="1"/>
  <c r="S15" i="97"/>
  <c r="P7" i="107" s="1"/>
  <c r="K20" i="97"/>
  <c r="H8" i="107" s="1"/>
  <c r="K10" i="97"/>
  <c r="H6" i="107" s="1"/>
  <c r="M15" i="97"/>
  <c r="J7" i="107" s="1"/>
  <c r="K15" i="97"/>
  <c r="H7" i="107" s="1"/>
  <c r="H20" i="97"/>
  <c r="E8" i="107" s="1"/>
  <c r="H10" i="98"/>
  <c r="U15" i="97"/>
  <c r="R7" i="107" s="1"/>
  <c r="X15" i="98"/>
  <c r="L10" i="98"/>
  <c r="H15" i="98"/>
  <c r="O10" i="98"/>
  <c r="G15" i="98"/>
  <c r="N20" i="98"/>
  <c r="I20" i="98"/>
  <c r="H15" i="97"/>
  <c r="E7" i="107" s="1"/>
  <c r="Y20" i="97"/>
  <c r="V8" i="107" s="1"/>
  <c r="V20" i="97"/>
  <c r="S8" i="107" s="1"/>
  <c r="I10" i="97"/>
  <c r="F6" i="107" s="1"/>
  <c r="S20" i="97"/>
  <c r="P8" i="107" s="1"/>
  <c r="Q20" i="97"/>
  <c r="N8" i="107" s="1"/>
  <c r="K15" i="98"/>
  <c r="X20" i="98"/>
  <c r="O20" i="98"/>
  <c r="N10" i="98"/>
  <c r="I10" i="98"/>
  <c r="Q15" i="98"/>
  <c r="T10" i="97"/>
  <c r="Q6" i="107" s="1"/>
  <c r="M10" i="97"/>
  <c r="J6" i="107" s="1"/>
  <c r="Z15" i="97"/>
  <c r="W7" i="107" s="1"/>
  <c r="R10" i="97"/>
  <c r="O6" i="107" s="1"/>
  <c r="N15" i="97"/>
  <c r="K7" i="107" s="1"/>
  <c r="J20" i="97"/>
  <c r="G8" i="107" s="1"/>
  <c r="Z20" i="97"/>
  <c r="W8" i="107" s="1"/>
  <c r="X10" i="98"/>
  <c r="P15" i="98"/>
  <c r="H20" i="98"/>
  <c r="L15" i="98"/>
  <c r="K10" i="98"/>
  <c r="K20" i="98"/>
  <c r="J10" i="98"/>
  <c r="R15" i="98"/>
  <c r="J20" i="98"/>
  <c r="M15" i="98"/>
  <c r="P15" i="97"/>
  <c r="M7" i="107" s="1"/>
  <c r="O15" i="97"/>
  <c r="L7" i="107" s="1"/>
  <c r="P20" i="97"/>
  <c r="M8" i="107" s="1"/>
  <c r="H10" i="97"/>
  <c r="E6" i="107" s="1"/>
  <c r="V15" i="97"/>
  <c r="S7" i="107" s="1"/>
  <c r="I20" i="97"/>
  <c r="F8" i="107" s="1"/>
  <c r="U20" i="97"/>
  <c r="R8" i="107" s="1"/>
  <c r="Y10" i="97"/>
  <c r="V6" i="107" s="1"/>
  <c r="Y15" i="97"/>
  <c r="V7" i="107" s="1"/>
  <c r="N20" i="97"/>
  <c r="K8" i="107" s="1"/>
  <c r="V10" i="97"/>
  <c r="S6" i="107" s="1"/>
  <c r="I15" i="97"/>
  <c r="F7" i="107" s="1"/>
  <c r="O20" i="97"/>
  <c r="L8" i="107" s="1"/>
  <c r="Q38" i="109" l="1"/>
  <c r="H38" i="109"/>
  <c r="Y12" i="121"/>
  <c r="Y15" i="121"/>
  <c r="M60" i="109"/>
  <c r="H60" i="109"/>
  <c r="Y19" i="121"/>
  <c r="J60" i="109"/>
  <c r="I60" i="109"/>
  <c r="Z16" i="121"/>
  <c r="Y11" i="121"/>
  <c r="I14" i="107"/>
  <c r="I14" i="126"/>
  <c r="J12" i="107"/>
  <c r="J12" i="126"/>
  <c r="P13" i="107"/>
  <c r="P15" i="107" s="1"/>
  <c r="P17" i="107" s="1"/>
  <c r="T13" i="109" s="1"/>
  <c r="H23" i="120" s="1"/>
  <c r="J22" i="121" s="1"/>
  <c r="P13" i="126"/>
  <c r="W14" i="107"/>
  <c r="W14" i="126"/>
  <c r="H14" i="107"/>
  <c r="H14" i="126"/>
  <c r="G13" i="107"/>
  <c r="G13" i="126"/>
  <c r="Q14" i="107"/>
  <c r="Q14" i="126"/>
  <c r="O12" i="107"/>
  <c r="O12" i="126"/>
  <c r="P31" i="107"/>
  <c r="P31" i="126"/>
  <c r="D12" i="107"/>
  <c r="D12" i="126"/>
  <c r="C14" i="107"/>
  <c r="C14" i="126"/>
  <c r="Y17" i="121"/>
  <c r="Q13" i="107"/>
  <c r="Q15" i="107" s="1"/>
  <c r="Q17" i="107" s="1"/>
  <c r="U13" i="109" s="1"/>
  <c r="H24" i="120" s="1"/>
  <c r="J23" i="121" s="1"/>
  <c r="Q13" i="126"/>
  <c r="K13" i="107"/>
  <c r="K13" i="126"/>
  <c r="H12" i="107"/>
  <c r="H15" i="107" s="1"/>
  <c r="H17" i="107" s="1"/>
  <c r="L13" i="109" s="1"/>
  <c r="H15" i="120" s="1"/>
  <c r="J14" i="121" s="1"/>
  <c r="L14" i="121" s="1"/>
  <c r="H12" i="126"/>
  <c r="J13" i="107"/>
  <c r="J13" i="126"/>
  <c r="M14" i="107"/>
  <c r="M15" i="107" s="1"/>
  <c r="M17" i="107" s="1"/>
  <c r="Q13" i="109" s="1"/>
  <c r="H20" i="120" s="1"/>
  <c r="J19" i="121" s="1"/>
  <c r="L19" i="121" s="1"/>
  <c r="M14" i="126"/>
  <c r="K12" i="107"/>
  <c r="K12" i="126"/>
  <c r="I13" i="107"/>
  <c r="I15" i="107" s="1"/>
  <c r="I17" i="107" s="1"/>
  <c r="M13" i="109" s="1"/>
  <c r="H16" i="120" s="1"/>
  <c r="J15" i="121" s="1"/>
  <c r="L15" i="121" s="1"/>
  <c r="I13" i="126"/>
  <c r="F14" i="107"/>
  <c r="F14" i="126"/>
  <c r="P14" i="107"/>
  <c r="P14" i="126"/>
  <c r="M13" i="107"/>
  <c r="M13" i="126"/>
  <c r="N13" i="107"/>
  <c r="N15" i="107" s="1"/>
  <c r="N17" i="107" s="1"/>
  <c r="R13" i="109" s="1"/>
  <c r="H21" i="120" s="1"/>
  <c r="N13" i="126"/>
  <c r="H13" i="107"/>
  <c r="H13" i="126"/>
  <c r="K14" i="107"/>
  <c r="K14" i="126"/>
  <c r="N38" i="109"/>
  <c r="D13" i="107"/>
  <c r="D15" i="107" s="1"/>
  <c r="D17" i="107" s="1"/>
  <c r="H13" i="109" s="1"/>
  <c r="H11" i="120" s="1"/>
  <c r="J10" i="121" s="1"/>
  <c r="L10" i="121" s="1"/>
  <c r="D13" i="126"/>
  <c r="D14" i="107"/>
  <c r="D14" i="126"/>
  <c r="G60" i="109"/>
  <c r="P21" i="126"/>
  <c r="P23" i="126" s="1"/>
  <c r="L13" i="107"/>
  <c r="L13" i="126"/>
  <c r="J14" i="107"/>
  <c r="J14" i="126"/>
  <c r="O13" i="107"/>
  <c r="O13" i="126"/>
  <c r="N14" i="107"/>
  <c r="N14" i="126"/>
  <c r="N12" i="107"/>
  <c r="N12" i="126"/>
  <c r="L12" i="107"/>
  <c r="L15" i="107" s="1"/>
  <c r="L17" i="107" s="1"/>
  <c r="P13" i="109" s="1"/>
  <c r="H19" i="120" s="1"/>
  <c r="J18" i="121" s="1"/>
  <c r="L18" i="121" s="1"/>
  <c r="L12" i="126"/>
  <c r="E14" i="107"/>
  <c r="E14" i="126"/>
  <c r="O14" i="107"/>
  <c r="O15" i="107" s="1"/>
  <c r="O17" i="107" s="1"/>
  <c r="S13" i="109" s="1"/>
  <c r="H22" i="120" s="1"/>
  <c r="J21" i="121" s="1"/>
  <c r="L21" i="121" s="1"/>
  <c r="O14" i="126"/>
  <c r="P32" i="107"/>
  <c r="P32" i="126"/>
  <c r="C12" i="107"/>
  <c r="C12" i="126"/>
  <c r="W12" i="107"/>
  <c r="W12" i="126"/>
  <c r="G12" i="107"/>
  <c r="G12" i="126"/>
  <c r="E13" i="107"/>
  <c r="E13" i="126"/>
  <c r="P34" i="107"/>
  <c r="P34" i="126"/>
  <c r="I12" i="107"/>
  <c r="I12" i="126"/>
  <c r="G14" i="107"/>
  <c r="G14" i="126"/>
  <c r="M12" i="107"/>
  <c r="M12" i="126"/>
  <c r="F13" i="107"/>
  <c r="F13" i="126"/>
  <c r="W13" i="107"/>
  <c r="W13" i="126"/>
  <c r="L14" i="107"/>
  <c r="L14" i="126"/>
  <c r="Q12" i="107"/>
  <c r="Q12" i="126"/>
  <c r="F12" i="107"/>
  <c r="F15" i="107" s="1"/>
  <c r="F12" i="126"/>
  <c r="E12" i="107"/>
  <c r="E12" i="126"/>
  <c r="P30" i="107"/>
  <c r="P33" i="107" s="1"/>
  <c r="P35" i="107" s="1"/>
  <c r="T16" i="109" s="1"/>
  <c r="K23" i="120" s="1"/>
  <c r="X22" i="121" s="1"/>
  <c r="P30" i="126"/>
  <c r="P33" i="126" s="1"/>
  <c r="P35" i="126" s="1"/>
  <c r="P12" i="107"/>
  <c r="P12" i="126"/>
  <c r="I36" i="109"/>
  <c r="O60" i="109"/>
  <c r="L38" i="109"/>
  <c r="Q16" i="107"/>
  <c r="Q16" i="126"/>
  <c r="C13" i="107"/>
  <c r="C13" i="126"/>
  <c r="G38" i="109"/>
  <c r="G40" i="126"/>
  <c r="D16" i="100"/>
  <c r="D26" i="100"/>
  <c r="E26" i="100"/>
  <c r="AF23" i="121"/>
  <c r="AE23" i="121"/>
  <c r="E16" i="100"/>
  <c r="AF22" i="121"/>
  <c r="AE22" i="121"/>
  <c r="E21" i="100"/>
  <c r="D11" i="100"/>
  <c r="Z9" i="121"/>
  <c r="Y9" i="121"/>
  <c r="Z21" i="121"/>
  <c r="Y21" i="121"/>
  <c r="D21" i="100"/>
  <c r="D9" i="107"/>
  <c r="D11" i="107" s="1"/>
  <c r="H12" i="109" s="1"/>
  <c r="G11" i="120" s="1"/>
  <c r="T14" i="109"/>
  <c r="T36" i="109" s="1"/>
  <c r="C9" i="107"/>
  <c r="C11" i="107" s="1"/>
  <c r="G12" i="109" s="1"/>
  <c r="G10" i="120" s="1"/>
  <c r="D9" i="121" s="1"/>
  <c r="E11" i="100"/>
  <c r="S15" i="98"/>
  <c r="O38" i="109"/>
  <c r="AA36" i="109"/>
  <c r="T32" i="109"/>
  <c r="T54" i="109"/>
  <c r="S26" i="113"/>
  <c r="V18" i="109" s="1"/>
  <c r="M25" i="120" s="1"/>
  <c r="AD24" i="121" s="1"/>
  <c r="U52" i="109"/>
  <c r="U30" i="109"/>
  <c r="U31" i="109"/>
  <c r="U53" i="109"/>
  <c r="T10" i="113"/>
  <c r="U40" i="109"/>
  <c r="U62" i="109"/>
  <c r="L36" i="109"/>
  <c r="R36" i="109"/>
  <c r="Q60" i="109"/>
  <c r="L60" i="109"/>
  <c r="I38" i="109"/>
  <c r="J38" i="109"/>
  <c r="O36" i="109"/>
  <c r="N60" i="109"/>
  <c r="M58" i="109"/>
  <c r="K60" i="109"/>
  <c r="M38" i="109"/>
  <c r="S58" i="109"/>
  <c r="Q36" i="109"/>
  <c r="K36" i="109"/>
  <c r="N58" i="109"/>
  <c r="AA38" i="109"/>
  <c r="P38" i="109"/>
  <c r="S38" i="109"/>
  <c r="I58" i="109"/>
  <c r="P36" i="109"/>
  <c r="N26" i="100"/>
  <c r="N21" i="100"/>
  <c r="M11" i="100"/>
  <c r="H16" i="100"/>
  <c r="S21" i="100"/>
  <c r="J26" i="100"/>
  <c r="Q11" i="100"/>
  <c r="F11" i="100"/>
  <c r="X26" i="100"/>
  <c r="J11" i="100"/>
  <c r="N16" i="100"/>
  <c r="R26" i="100"/>
  <c r="K21" i="100"/>
  <c r="K26" i="100"/>
  <c r="S25" i="101"/>
  <c r="U9" i="107"/>
  <c r="U11" i="107" s="1"/>
  <c r="Y12" i="109" s="1"/>
  <c r="G28" i="120" s="1"/>
  <c r="S16" i="100"/>
  <c r="R9" i="107"/>
  <c r="R11" i="107" s="1"/>
  <c r="V12" i="109" s="1"/>
  <c r="G25" i="120" s="1"/>
  <c r="D24" i="121" s="1"/>
  <c r="P11" i="100"/>
  <c r="S15" i="102"/>
  <c r="S20" i="98"/>
  <c r="R16" i="100"/>
  <c r="O21" i="100"/>
  <c r="S20" i="102"/>
  <c r="G15" i="107"/>
  <c r="G17" i="107" s="1"/>
  <c r="K13" i="109" s="1"/>
  <c r="H14" i="120" s="1"/>
  <c r="J13" i="121" s="1"/>
  <c r="L13" i="121" s="1"/>
  <c r="E15" i="107"/>
  <c r="E17" i="107" s="1"/>
  <c r="I13" i="109" s="1"/>
  <c r="H12" i="120" s="1"/>
  <c r="J11" i="121" s="1"/>
  <c r="L11" i="121" s="1"/>
  <c r="S15" i="101"/>
  <c r="S10" i="98"/>
  <c r="R11" i="100"/>
  <c r="X11" i="100"/>
  <c r="V9" i="107"/>
  <c r="V11" i="107" s="1"/>
  <c r="Z12" i="109" s="1"/>
  <c r="G29" i="120" s="1"/>
  <c r="D28" i="121" s="1"/>
  <c r="O9" i="107"/>
  <c r="O11" i="107" s="1"/>
  <c r="S12" i="109" s="1"/>
  <c r="G22" i="120" s="1"/>
  <c r="I26" i="100"/>
  <c r="K9" i="107"/>
  <c r="K11" i="107" s="1"/>
  <c r="O12" i="109" s="1"/>
  <c r="G18" i="120" s="1"/>
  <c r="S26" i="105"/>
  <c r="M9" i="107"/>
  <c r="M11" i="107" s="1"/>
  <c r="Q12" i="109" s="1"/>
  <c r="G20" i="120" s="1"/>
  <c r="S15" i="99"/>
  <c r="P9" i="107"/>
  <c r="P11" i="107" s="1"/>
  <c r="T12" i="109" s="1"/>
  <c r="G23" i="120" s="1"/>
  <c r="S20" i="104"/>
  <c r="S21" i="105"/>
  <c r="I9" i="107"/>
  <c r="I11" i="107" s="1"/>
  <c r="M12" i="109" s="1"/>
  <c r="G16" i="120" s="1"/>
  <c r="S10" i="103"/>
  <c r="S11" i="105"/>
  <c r="M26" i="100"/>
  <c r="J15" i="107"/>
  <c r="J17" i="107" s="1"/>
  <c r="N13" i="109" s="1"/>
  <c r="H17" i="120" s="1"/>
  <c r="X16" i="100"/>
  <c r="J9" i="107"/>
  <c r="J11" i="107" s="1"/>
  <c r="N12" i="109" s="1"/>
  <c r="G17" i="120" s="1"/>
  <c r="D16" i="121" s="1"/>
  <c r="Q26" i="100"/>
  <c r="P16" i="100"/>
  <c r="O16" i="100"/>
  <c r="P21" i="100"/>
  <c r="K15" i="107"/>
  <c r="K17" i="107" s="1"/>
  <c r="O13" i="109" s="1"/>
  <c r="H18" i="120" s="1"/>
  <c r="J17" i="121" s="1"/>
  <c r="L17" i="121" s="1"/>
  <c r="L9" i="107"/>
  <c r="L11" i="107" s="1"/>
  <c r="P12" i="109" s="1"/>
  <c r="G19" i="120" s="1"/>
  <c r="S25" i="103"/>
  <c r="W9" i="107"/>
  <c r="W11" i="107" s="1"/>
  <c r="AA12" i="109" s="1"/>
  <c r="G30" i="120" s="1"/>
  <c r="S15" i="103"/>
  <c r="S16" i="105"/>
  <c r="S20" i="101"/>
  <c r="R15" i="106"/>
  <c r="R25" i="106"/>
  <c r="S25" i="104"/>
  <c r="S10" i="101"/>
  <c r="F9" i="107"/>
  <c r="S25" i="98"/>
  <c r="Q19" i="107"/>
  <c r="N35" i="107"/>
  <c r="R16" i="109" s="1"/>
  <c r="K21" i="120" s="1"/>
  <c r="Q20" i="107"/>
  <c r="S10" i="104"/>
  <c r="J16" i="100"/>
  <c r="H11" i="100"/>
  <c r="J21" i="100"/>
  <c r="G21" i="100"/>
  <c r="S9" i="107"/>
  <c r="S11" i="107" s="1"/>
  <c r="W12" i="109" s="1"/>
  <c r="G26" i="120" s="1"/>
  <c r="E9" i="107"/>
  <c r="E11" i="107" s="1"/>
  <c r="I12" i="109" s="1"/>
  <c r="G12" i="120" s="1"/>
  <c r="W15" i="107"/>
  <c r="W17" i="107" s="1"/>
  <c r="AA13" i="109" s="1"/>
  <c r="H30" i="120" s="1"/>
  <c r="J29" i="121" s="1"/>
  <c r="L29" i="121" s="1"/>
  <c r="G26" i="100"/>
  <c r="Q9" i="107"/>
  <c r="Q11" i="107" s="1"/>
  <c r="U12" i="109" s="1"/>
  <c r="G24" i="120" s="1"/>
  <c r="X21" i="100"/>
  <c r="I16" i="100"/>
  <c r="M16" i="100"/>
  <c r="F16" i="100"/>
  <c r="N11" i="100"/>
  <c r="H9" i="107"/>
  <c r="H11" i="107" s="1"/>
  <c r="L12" i="109" s="1"/>
  <c r="G15" i="120" s="1"/>
  <c r="T9" i="107"/>
  <c r="T11" i="107" s="1"/>
  <c r="X12" i="109" s="1"/>
  <c r="G27" i="120" s="1"/>
  <c r="S25" i="99"/>
  <c r="S25" i="102"/>
  <c r="Q22" i="107"/>
  <c r="S15" i="104"/>
  <c r="R10" i="106"/>
  <c r="S20" i="99"/>
  <c r="S20" i="103"/>
  <c r="F23" i="107"/>
  <c r="J14" i="109" s="1"/>
  <c r="I13" i="120" s="1"/>
  <c r="Q18" i="107"/>
  <c r="S10" i="99"/>
  <c r="S10" i="102"/>
  <c r="R20" i="106"/>
  <c r="Q32" i="126" s="1"/>
  <c r="N9" i="107"/>
  <c r="N11" i="107" s="1"/>
  <c r="R12" i="109" s="1"/>
  <c r="G21" i="120" s="1"/>
  <c r="D20" i="121" s="1"/>
  <c r="G9" i="107"/>
  <c r="G11" i="107" s="1"/>
  <c r="K12" i="109" s="1"/>
  <c r="G14" i="120" s="1"/>
  <c r="M21" i="100"/>
  <c r="I11" i="100"/>
  <c r="R21" i="100"/>
  <c r="O11" i="100"/>
  <c r="N24" i="126" s="1"/>
  <c r="L26" i="100"/>
  <c r="G16" i="100"/>
  <c r="F25" i="126" s="1"/>
  <c r="S26" i="100"/>
  <c r="L11" i="100"/>
  <c r="O26" i="100"/>
  <c r="Q21" i="100"/>
  <c r="K11" i="100"/>
  <c r="L16" i="100"/>
  <c r="K16" i="100"/>
  <c r="G11" i="100"/>
  <c r="F24" i="126" s="1"/>
  <c r="L21" i="100"/>
  <c r="H21" i="100"/>
  <c r="G26" i="126" s="1"/>
  <c r="F26" i="100"/>
  <c r="I21" i="100"/>
  <c r="H26" i="100"/>
  <c r="G28" i="126" s="1"/>
  <c r="G47" i="126" s="1"/>
  <c r="Q16" i="100"/>
  <c r="P26" i="100"/>
  <c r="S11" i="100"/>
  <c r="C37" i="107" l="1"/>
  <c r="P15" i="126"/>
  <c r="P17" i="126" s="1"/>
  <c r="E15" i="126"/>
  <c r="E17" i="126" s="1"/>
  <c r="Q15" i="126"/>
  <c r="Q17" i="126" s="1"/>
  <c r="Q44" i="126"/>
  <c r="M15" i="126"/>
  <c r="M17" i="126" s="1"/>
  <c r="I15" i="126"/>
  <c r="I17" i="126" s="1"/>
  <c r="I36" i="126"/>
  <c r="W15" i="126"/>
  <c r="W17" i="126" s="1"/>
  <c r="N15" i="126"/>
  <c r="N17" i="126" s="1"/>
  <c r="N36" i="126"/>
  <c r="N44" i="126"/>
  <c r="D15" i="126"/>
  <c r="D17" i="126" s="1"/>
  <c r="D44" i="126"/>
  <c r="O15" i="126"/>
  <c r="O17" i="126" s="1"/>
  <c r="G37" i="126"/>
  <c r="J15" i="126"/>
  <c r="J17" i="126" s="1"/>
  <c r="P25" i="107"/>
  <c r="P37" i="107" s="1"/>
  <c r="P25" i="126"/>
  <c r="P37" i="126" s="1"/>
  <c r="K25" i="107"/>
  <c r="K37" i="107" s="1"/>
  <c r="K25" i="126"/>
  <c r="K24" i="107"/>
  <c r="K24" i="126"/>
  <c r="K27" i="126" s="1"/>
  <c r="K29" i="126" s="1"/>
  <c r="R18" i="107"/>
  <c r="R18" i="126"/>
  <c r="R20" i="107"/>
  <c r="R21" i="107" s="1"/>
  <c r="R23" i="107" s="1"/>
  <c r="V14" i="109" s="1"/>
  <c r="I25" i="120" s="1"/>
  <c r="K24" i="121" s="1"/>
  <c r="R20" i="126"/>
  <c r="H25" i="107"/>
  <c r="H37" i="107" s="1"/>
  <c r="H25" i="126"/>
  <c r="I26" i="107"/>
  <c r="I38" i="107" s="1"/>
  <c r="I39" i="107" s="1"/>
  <c r="I26" i="126"/>
  <c r="Q31" i="107"/>
  <c r="Q31" i="126"/>
  <c r="P28" i="107"/>
  <c r="P40" i="107" s="1"/>
  <c r="P28" i="126"/>
  <c r="H28" i="107"/>
  <c r="H28" i="126"/>
  <c r="W24" i="107"/>
  <c r="W24" i="126"/>
  <c r="W36" i="126" s="1"/>
  <c r="N26" i="107"/>
  <c r="N38" i="107" s="1"/>
  <c r="N26" i="126"/>
  <c r="O24" i="107"/>
  <c r="O36" i="107" s="1"/>
  <c r="O24" i="126"/>
  <c r="O36" i="126" s="1"/>
  <c r="J26" i="107"/>
  <c r="J38" i="107" s="1"/>
  <c r="J26" i="126"/>
  <c r="W28" i="107"/>
  <c r="W28" i="126"/>
  <c r="R26" i="107"/>
  <c r="R26" i="126"/>
  <c r="M28" i="107"/>
  <c r="M40" i="107" s="1"/>
  <c r="M28" i="126"/>
  <c r="C26" i="107"/>
  <c r="C26" i="126"/>
  <c r="F15" i="126"/>
  <c r="F17" i="126" s="1"/>
  <c r="F44" i="126"/>
  <c r="F36" i="126"/>
  <c r="F45" i="126"/>
  <c r="F37" i="126"/>
  <c r="G38" i="126"/>
  <c r="G46" i="126"/>
  <c r="G15" i="126"/>
  <c r="G17" i="126" s="1"/>
  <c r="C15" i="126"/>
  <c r="C17" i="126" s="1"/>
  <c r="O38" i="126"/>
  <c r="L15" i="126"/>
  <c r="L17" i="126" s="1"/>
  <c r="N46" i="126"/>
  <c r="N38" i="126"/>
  <c r="J38" i="126"/>
  <c r="J46" i="126"/>
  <c r="D45" i="126"/>
  <c r="C46" i="126"/>
  <c r="C38" i="126"/>
  <c r="Q38" i="126"/>
  <c r="Q46" i="126"/>
  <c r="P45" i="126"/>
  <c r="I38" i="126"/>
  <c r="I46" i="126"/>
  <c r="K26" i="107"/>
  <c r="K38" i="107" s="1"/>
  <c r="K26" i="126"/>
  <c r="J24" i="107"/>
  <c r="J24" i="126"/>
  <c r="R28" i="107"/>
  <c r="R28" i="126"/>
  <c r="Q26" i="107"/>
  <c r="Q26" i="126"/>
  <c r="Q30" i="107"/>
  <c r="Q30" i="126"/>
  <c r="Q33" i="126" s="1"/>
  <c r="R22" i="107"/>
  <c r="R22" i="126"/>
  <c r="M24" i="107"/>
  <c r="M36" i="107" s="1"/>
  <c r="M39" i="107" s="1"/>
  <c r="M24" i="126"/>
  <c r="M36" i="126" s="1"/>
  <c r="W26" i="107"/>
  <c r="W38" i="107" s="1"/>
  <c r="W26" i="126"/>
  <c r="W38" i="126" s="1"/>
  <c r="G24" i="107"/>
  <c r="G36" i="107" s="1"/>
  <c r="G24" i="126"/>
  <c r="G44" i="126" s="1"/>
  <c r="O26" i="107"/>
  <c r="O26" i="126"/>
  <c r="O46" i="126" s="1"/>
  <c r="Q24" i="107"/>
  <c r="Q27" i="107" s="1"/>
  <c r="Q29" i="107" s="1"/>
  <c r="U15" i="109" s="1"/>
  <c r="J24" i="120" s="1"/>
  <c r="R23" i="121" s="1"/>
  <c r="Q24" i="126"/>
  <c r="Q27" i="126" s="1"/>
  <c r="Q25" i="107"/>
  <c r="Q25" i="126"/>
  <c r="Q28" i="107"/>
  <c r="Q40" i="107" s="1"/>
  <c r="Q28" i="126"/>
  <c r="Q40" i="126" s="1"/>
  <c r="E24" i="107"/>
  <c r="E36" i="107" s="1"/>
  <c r="E24" i="126"/>
  <c r="G25" i="107"/>
  <c r="G37" i="107" s="1"/>
  <c r="G25" i="126"/>
  <c r="G45" i="126" s="1"/>
  <c r="R13" i="107"/>
  <c r="R13" i="126"/>
  <c r="C15" i="107"/>
  <c r="C17" i="107" s="1"/>
  <c r="G13" i="109" s="1"/>
  <c r="H10" i="120" s="1"/>
  <c r="J9" i="121" s="1"/>
  <c r="D28" i="107"/>
  <c r="D40" i="107" s="1"/>
  <c r="D28" i="126"/>
  <c r="Q47" i="126"/>
  <c r="H45" i="126"/>
  <c r="H37" i="126"/>
  <c r="K15" i="126"/>
  <c r="K17" i="126" s="1"/>
  <c r="K44" i="126"/>
  <c r="K37" i="126"/>
  <c r="K45" i="126"/>
  <c r="R24" i="107"/>
  <c r="R24" i="126"/>
  <c r="H26" i="107"/>
  <c r="H38" i="107" s="1"/>
  <c r="H26" i="126"/>
  <c r="H38" i="126" s="1"/>
  <c r="P26" i="107"/>
  <c r="P38" i="107" s="1"/>
  <c r="P26" i="126"/>
  <c r="P38" i="126" s="1"/>
  <c r="H24" i="107"/>
  <c r="H36" i="107" s="1"/>
  <c r="H24" i="126"/>
  <c r="H27" i="126" s="1"/>
  <c r="H29" i="126" s="1"/>
  <c r="E25" i="107"/>
  <c r="E25" i="126"/>
  <c r="E37" i="126" s="1"/>
  <c r="I25" i="107"/>
  <c r="I37" i="107" s="1"/>
  <c r="I25" i="126"/>
  <c r="I45" i="126" s="1"/>
  <c r="N25" i="107"/>
  <c r="N37" i="107" s="1"/>
  <c r="N25" i="126"/>
  <c r="N27" i="126" s="1"/>
  <c r="N29" i="126" s="1"/>
  <c r="L28" i="107"/>
  <c r="L28" i="126"/>
  <c r="R12" i="107"/>
  <c r="R12" i="126"/>
  <c r="R14" i="107"/>
  <c r="R14" i="126"/>
  <c r="M25" i="107"/>
  <c r="M37" i="107" s="1"/>
  <c r="M25" i="126"/>
  <c r="M45" i="126" s="1"/>
  <c r="P24" i="107"/>
  <c r="P36" i="107" s="1"/>
  <c r="P24" i="126"/>
  <c r="P36" i="126" s="1"/>
  <c r="P39" i="126" s="1"/>
  <c r="L24" i="107"/>
  <c r="L36" i="107" s="1"/>
  <c r="L24" i="126"/>
  <c r="L44" i="126" s="1"/>
  <c r="D24" i="107"/>
  <c r="D24" i="126"/>
  <c r="D36" i="126" s="1"/>
  <c r="C24" i="107"/>
  <c r="C24" i="126"/>
  <c r="C27" i="126" s="1"/>
  <c r="D25" i="107"/>
  <c r="D37" i="107" s="1"/>
  <c r="D25" i="126"/>
  <c r="D37" i="126" s="1"/>
  <c r="C28" i="107"/>
  <c r="C40" i="107" s="1"/>
  <c r="C28" i="126"/>
  <c r="O28" i="107"/>
  <c r="O28" i="126"/>
  <c r="E28" i="107"/>
  <c r="E28" i="126"/>
  <c r="J25" i="107"/>
  <c r="J37" i="107" s="1"/>
  <c r="J25" i="126"/>
  <c r="J37" i="126" s="1"/>
  <c r="N28" i="107"/>
  <c r="N28" i="126"/>
  <c r="K28" i="107"/>
  <c r="K28" i="126"/>
  <c r="L26" i="107"/>
  <c r="L38" i="107" s="1"/>
  <c r="L26" i="126"/>
  <c r="L46" i="126" s="1"/>
  <c r="L25" i="107"/>
  <c r="L37" i="107" s="1"/>
  <c r="L25" i="126"/>
  <c r="L45" i="126" s="1"/>
  <c r="F28" i="107"/>
  <c r="F28" i="126"/>
  <c r="F26" i="107"/>
  <c r="F38" i="107" s="1"/>
  <c r="F26" i="126"/>
  <c r="F46" i="126" s="1"/>
  <c r="R16" i="107"/>
  <c r="R16" i="126"/>
  <c r="Q34" i="107"/>
  <c r="Q34" i="126"/>
  <c r="O25" i="107"/>
  <c r="O37" i="107" s="1"/>
  <c r="O25" i="126"/>
  <c r="O45" i="126" s="1"/>
  <c r="W25" i="107"/>
  <c r="W37" i="107" s="1"/>
  <c r="W25" i="126"/>
  <c r="W37" i="126" s="1"/>
  <c r="R19" i="107"/>
  <c r="R19" i="126"/>
  <c r="R25" i="107"/>
  <c r="R25" i="126"/>
  <c r="J28" i="107"/>
  <c r="J28" i="126"/>
  <c r="I24" i="107"/>
  <c r="I36" i="107" s="1"/>
  <c r="I24" i="126"/>
  <c r="I27" i="126" s="1"/>
  <c r="I28" i="107"/>
  <c r="I28" i="126"/>
  <c r="M26" i="107"/>
  <c r="M38" i="107" s="1"/>
  <c r="M26" i="126"/>
  <c r="D26" i="107"/>
  <c r="D26" i="126"/>
  <c r="D38" i="126" s="1"/>
  <c r="C25" i="107"/>
  <c r="C25" i="126"/>
  <c r="C37" i="126" s="1"/>
  <c r="C45" i="126"/>
  <c r="K38" i="126"/>
  <c r="K46" i="126"/>
  <c r="N45" i="126"/>
  <c r="I37" i="126"/>
  <c r="M46" i="126"/>
  <c r="M38" i="126"/>
  <c r="H15" i="126"/>
  <c r="H17" i="126" s="1"/>
  <c r="H36" i="126"/>
  <c r="H44" i="126"/>
  <c r="Q45" i="126"/>
  <c r="Q37" i="126"/>
  <c r="C27" i="107"/>
  <c r="C29" i="107" s="1"/>
  <c r="G15" i="109" s="1"/>
  <c r="J10" i="120" s="1"/>
  <c r="R9" i="121" s="1"/>
  <c r="D27" i="107"/>
  <c r="D29" i="107" s="1"/>
  <c r="H15" i="109" s="1"/>
  <c r="J11" i="120" s="1"/>
  <c r="R10" i="121" s="1"/>
  <c r="T10" i="121" s="1"/>
  <c r="C38" i="107"/>
  <c r="C36" i="107"/>
  <c r="D38" i="107"/>
  <c r="D36" i="107"/>
  <c r="L40" i="107"/>
  <c r="N40" i="107"/>
  <c r="K40" i="107"/>
  <c r="I40" i="107"/>
  <c r="H40" i="107"/>
  <c r="W40" i="107"/>
  <c r="O40" i="107"/>
  <c r="E40" i="107"/>
  <c r="J40" i="107"/>
  <c r="AF24" i="121"/>
  <c r="AE24" i="121"/>
  <c r="F20" i="121"/>
  <c r="E20" i="121"/>
  <c r="D11" i="121"/>
  <c r="X20" i="121"/>
  <c r="N14" i="121"/>
  <c r="M14" i="121"/>
  <c r="N15" i="121"/>
  <c r="M15" i="121"/>
  <c r="D21" i="121"/>
  <c r="N13" i="121"/>
  <c r="M13" i="121"/>
  <c r="F24" i="121"/>
  <c r="E24" i="121"/>
  <c r="D10" i="121"/>
  <c r="K12" i="121"/>
  <c r="D26" i="121"/>
  <c r="D23" i="121"/>
  <c r="D25" i="121"/>
  <c r="F16" i="121"/>
  <c r="E16" i="121"/>
  <c r="D15" i="121"/>
  <c r="D22" i="121"/>
  <c r="N18" i="121"/>
  <c r="M18" i="121"/>
  <c r="N19" i="121"/>
  <c r="M19" i="121"/>
  <c r="D18" i="121"/>
  <c r="N21" i="121"/>
  <c r="M21" i="121"/>
  <c r="Z22" i="121"/>
  <c r="Y22" i="121"/>
  <c r="D17" i="121"/>
  <c r="F28" i="121"/>
  <c r="E28" i="121"/>
  <c r="J20" i="121"/>
  <c r="L20" i="121" s="1"/>
  <c r="T58" i="109"/>
  <c r="I23" i="120"/>
  <c r="K22" i="121" s="1"/>
  <c r="L22" i="121" s="1"/>
  <c r="D13" i="121"/>
  <c r="D14" i="121"/>
  <c r="N29" i="121"/>
  <c r="M29" i="121"/>
  <c r="D29" i="121"/>
  <c r="N17" i="121"/>
  <c r="M17" i="121"/>
  <c r="J16" i="121"/>
  <c r="L16" i="121" s="1"/>
  <c r="D19" i="121"/>
  <c r="N11" i="121"/>
  <c r="M11" i="121"/>
  <c r="D27" i="121"/>
  <c r="N10" i="121"/>
  <c r="M10" i="121"/>
  <c r="H56" i="109"/>
  <c r="H34" i="109"/>
  <c r="H57" i="109"/>
  <c r="H35" i="109"/>
  <c r="G35" i="109"/>
  <c r="G34" i="109"/>
  <c r="G56" i="109"/>
  <c r="T26" i="100"/>
  <c r="T16" i="100"/>
  <c r="T20" i="113"/>
  <c r="T25" i="113"/>
  <c r="U32" i="109"/>
  <c r="U54" i="109"/>
  <c r="T62" i="109"/>
  <c r="T40" i="109"/>
  <c r="T21" i="100"/>
  <c r="U10" i="113"/>
  <c r="U15" i="113"/>
  <c r="U20" i="113"/>
  <c r="V30" i="109"/>
  <c r="V52" i="109"/>
  <c r="T15" i="113"/>
  <c r="T11" i="100"/>
  <c r="U25" i="113"/>
  <c r="V53" i="109"/>
  <c r="V31" i="109"/>
  <c r="S60" i="109"/>
  <c r="L35" i="109"/>
  <c r="K57" i="109"/>
  <c r="O35" i="109"/>
  <c r="N35" i="109"/>
  <c r="I35" i="109"/>
  <c r="Q35" i="109"/>
  <c r="S57" i="109"/>
  <c r="R60" i="109"/>
  <c r="P57" i="109"/>
  <c r="T35" i="109"/>
  <c r="AA35" i="109"/>
  <c r="M35" i="109"/>
  <c r="U57" i="109"/>
  <c r="T38" i="109"/>
  <c r="R57" i="109"/>
  <c r="J36" i="109"/>
  <c r="S56" i="109"/>
  <c r="K34" i="109"/>
  <c r="X56" i="109"/>
  <c r="I34" i="109"/>
  <c r="N34" i="109"/>
  <c r="M34" i="109"/>
  <c r="U34" i="109"/>
  <c r="W34" i="109"/>
  <c r="AA34" i="109"/>
  <c r="P34" i="109"/>
  <c r="T56" i="109"/>
  <c r="Q34" i="109"/>
  <c r="O56" i="109"/>
  <c r="Z34" i="109"/>
  <c r="V56" i="109"/>
  <c r="L34" i="109"/>
  <c r="Y56" i="109"/>
  <c r="T20" i="99"/>
  <c r="T15" i="102"/>
  <c r="T20" i="103"/>
  <c r="R27" i="107"/>
  <c r="J27" i="107"/>
  <c r="J29" i="107" s="1"/>
  <c r="N15" i="109" s="1"/>
  <c r="J17" i="120" s="1"/>
  <c r="R16" i="121" s="1"/>
  <c r="R15" i="107"/>
  <c r="W27" i="107"/>
  <c r="W29" i="107" s="1"/>
  <c r="AA15" i="109" s="1"/>
  <c r="T15" i="99"/>
  <c r="W36" i="107"/>
  <c r="W39" i="107" s="1"/>
  <c r="T10" i="104"/>
  <c r="T25" i="102"/>
  <c r="S20" i="106"/>
  <c r="O38" i="107"/>
  <c r="T15" i="101"/>
  <c r="T10" i="101"/>
  <c r="K27" i="107"/>
  <c r="K29" i="107" s="1"/>
  <c r="O15" i="109" s="1"/>
  <c r="T20" i="102"/>
  <c r="S15" i="106"/>
  <c r="T25" i="103"/>
  <c r="S10" i="106"/>
  <c r="F24" i="107"/>
  <c r="Q32" i="107"/>
  <c r="Q38" i="107" s="1"/>
  <c r="H39" i="107"/>
  <c r="T10" i="99"/>
  <c r="T26" i="105"/>
  <c r="F17" i="107"/>
  <c r="J13" i="109" s="1"/>
  <c r="H13" i="120" s="1"/>
  <c r="J36" i="107"/>
  <c r="J39" i="107" s="1"/>
  <c r="G26" i="107"/>
  <c r="F40" i="107"/>
  <c r="T15" i="104"/>
  <c r="T16" i="105"/>
  <c r="T10" i="103"/>
  <c r="T11" i="105"/>
  <c r="T20" i="98"/>
  <c r="T20" i="104"/>
  <c r="T25" i="104"/>
  <c r="E37" i="107"/>
  <c r="F25" i="107"/>
  <c r="G28" i="107"/>
  <c r="P27" i="107"/>
  <c r="T25" i="98"/>
  <c r="L27" i="107"/>
  <c r="L29" i="107" s="1"/>
  <c r="P15" i="109" s="1"/>
  <c r="K36" i="107"/>
  <c r="F21" i="100"/>
  <c r="N24" i="107"/>
  <c r="Q21" i="107"/>
  <c r="Q36" i="107"/>
  <c r="T15" i="98"/>
  <c r="T15" i="103"/>
  <c r="F11" i="107"/>
  <c r="J12" i="109" s="1"/>
  <c r="G13" i="120" s="1"/>
  <c r="D12" i="121" s="1"/>
  <c r="T10" i="98"/>
  <c r="T10" i="102"/>
  <c r="T20" i="101"/>
  <c r="T21" i="105"/>
  <c r="T25" i="99"/>
  <c r="S22" i="126" s="1"/>
  <c r="T25" i="101"/>
  <c r="L39" i="107"/>
  <c r="P39" i="107"/>
  <c r="S25" i="106"/>
  <c r="Q37" i="107"/>
  <c r="N10" i="120" l="1"/>
  <c r="O39" i="126"/>
  <c r="W39" i="126"/>
  <c r="D39" i="126"/>
  <c r="P41" i="126"/>
  <c r="M39" i="126"/>
  <c r="D46" i="126"/>
  <c r="O37" i="126"/>
  <c r="I39" i="126"/>
  <c r="E26" i="107"/>
  <c r="E27" i="107" s="1"/>
  <c r="E29" i="107" s="1"/>
  <c r="I15" i="109" s="1"/>
  <c r="E26" i="126"/>
  <c r="P29" i="107"/>
  <c r="T15" i="109" s="1"/>
  <c r="T19" i="109" s="1"/>
  <c r="R31" i="107"/>
  <c r="R37" i="107" s="1"/>
  <c r="R31" i="126"/>
  <c r="R37" i="126" s="1"/>
  <c r="S24" i="107"/>
  <c r="S24" i="126"/>
  <c r="N37" i="126"/>
  <c r="R27" i="126"/>
  <c r="R29" i="126" s="1"/>
  <c r="J45" i="126"/>
  <c r="M37" i="126"/>
  <c r="R45" i="126"/>
  <c r="E27" i="126"/>
  <c r="E29" i="126" s="1"/>
  <c r="J27" i="126"/>
  <c r="J29" i="126" s="1"/>
  <c r="H46" i="126"/>
  <c r="G36" i="126"/>
  <c r="G39" i="126" s="1"/>
  <c r="G41" i="126" s="1"/>
  <c r="L38" i="126"/>
  <c r="H40" i="126"/>
  <c r="H47" i="126"/>
  <c r="R21" i="126"/>
  <c r="R23" i="126" s="1"/>
  <c r="W46" i="126"/>
  <c r="O44" i="126"/>
  <c r="L37" i="126"/>
  <c r="E45" i="126"/>
  <c r="W45" i="126"/>
  <c r="R34" i="107"/>
  <c r="R34" i="126"/>
  <c r="S12" i="107"/>
  <c r="S12" i="126"/>
  <c r="S28" i="107"/>
  <c r="S28" i="126"/>
  <c r="R40" i="126"/>
  <c r="R47" i="126"/>
  <c r="E47" i="126"/>
  <c r="E40" i="126"/>
  <c r="C47" i="126"/>
  <c r="C40" i="126"/>
  <c r="L27" i="126"/>
  <c r="L29" i="126" s="1"/>
  <c r="R15" i="126"/>
  <c r="R17" i="126" s="1"/>
  <c r="R44" i="126"/>
  <c r="K39" i="107"/>
  <c r="I27" i="107"/>
  <c r="I29" i="107" s="1"/>
  <c r="M15" i="109" s="1"/>
  <c r="M19" i="109" s="1"/>
  <c r="S19" i="107"/>
  <c r="S21" i="107" s="1"/>
  <c r="S19" i="126"/>
  <c r="M27" i="107"/>
  <c r="M29" i="107" s="1"/>
  <c r="Q15" i="109" s="1"/>
  <c r="P46" i="126"/>
  <c r="I29" i="126"/>
  <c r="K40" i="126"/>
  <c r="K47" i="126"/>
  <c r="O47" i="126"/>
  <c r="O40" i="126"/>
  <c r="D27" i="126"/>
  <c r="D29" i="126" s="1"/>
  <c r="P27" i="126"/>
  <c r="P29" i="126" s="1"/>
  <c r="R46" i="126"/>
  <c r="R38" i="126"/>
  <c r="L47" i="126"/>
  <c r="L40" i="126"/>
  <c r="F27" i="126"/>
  <c r="F29" i="126" s="1"/>
  <c r="F38" i="126"/>
  <c r="F39" i="126" s="1"/>
  <c r="F41" i="126" s="1"/>
  <c r="D47" i="126"/>
  <c r="D40" i="126"/>
  <c r="L36" i="126"/>
  <c r="L39" i="126" s="1"/>
  <c r="L41" i="126" s="1"/>
  <c r="C44" i="126"/>
  <c r="J44" i="126"/>
  <c r="N39" i="126"/>
  <c r="N41" i="126" s="1"/>
  <c r="E44" i="126"/>
  <c r="P44" i="126"/>
  <c r="S16" i="107"/>
  <c r="S16" i="126"/>
  <c r="R32" i="107"/>
  <c r="R38" i="107" s="1"/>
  <c r="R32" i="126"/>
  <c r="S26" i="107"/>
  <c r="S27" i="107" s="1"/>
  <c r="S29" i="107" s="1"/>
  <c r="W15" i="109" s="1"/>
  <c r="J26" i="120" s="1"/>
  <c r="R25" i="121" s="1"/>
  <c r="S26" i="126"/>
  <c r="H39" i="126"/>
  <c r="H41" i="126" s="1"/>
  <c r="I40" i="126"/>
  <c r="I47" i="126"/>
  <c r="J47" i="126"/>
  <c r="J40" i="126"/>
  <c r="F40" i="126"/>
  <c r="F47" i="126"/>
  <c r="N40" i="126"/>
  <c r="N47" i="126"/>
  <c r="C29" i="126"/>
  <c r="S13" i="107"/>
  <c r="S13" i="126"/>
  <c r="H27" i="107"/>
  <c r="H29" i="107" s="1"/>
  <c r="L15" i="109" s="1"/>
  <c r="L19" i="109" s="1"/>
  <c r="S14" i="107"/>
  <c r="S14" i="126"/>
  <c r="S18" i="107"/>
  <c r="S18" i="126"/>
  <c r="S21" i="126" s="1"/>
  <c r="S23" i="126" s="1"/>
  <c r="R30" i="107"/>
  <c r="R36" i="107" s="1"/>
  <c r="R39" i="107" s="1"/>
  <c r="R30" i="126"/>
  <c r="R33" i="126" s="1"/>
  <c r="R35" i="126" s="1"/>
  <c r="O39" i="107"/>
  <c r="O27" i="107"/>
  <c r="O29" i="107" s="1"/>
  <c r="S15" i="109" s="1"/>
  <c r="S19" i="109" s="1"/>
  <c r="R29" i="107"/>
  <c r="V15" i="109" s="1"/>
  <c r="J25" i="120" s="1"/>
  <c r="R24" i="121" s="1"/>
  <c r="S24" i="121" s="1"/>
  <c r="S20" i="107"/>
  <c r="S20" i="126"/>
  <c r="S25" i="107"/>
  <c r="S25" i="126"/>
  <c r="G57" i="109"/>
  <c r="K36" i="126"/>
  <c r="K39" i="126" s="1"/>
  <c r="K41" i="126" s="1"/>
  <c r="Q29" i="126"/>
  <c r="G27" i="126"/>
  <c r="G29" i="126" s="1"/>
  <c r="M27" i="126"/>
  <c r="M29" i="126" s="1"/>
  <c r="Q35" i="126"/>
  <c r="C36" i="126"/>
  <c r="C39" i="126" s="1"/>
  <c r="C41" i="126" s="1"/>
  <c r="M47" i="126"/>
  <c r="M40" i="126"/>
  <c r="W40" i="126"/>
  <c r="W47" i="126"/>
  <c r="O27" i="126"/>
  <c r="O29" i="126" s="1"/>
  <c r="W27" i="126"/>
  <c r="W29" i="126" s="1"/>
  <c r="P40" i="126"/>
  <c r="P47" i="126"/>
  <c r="J36" i="126"/>
  <c r="J39" i="126" s="1"/>
  <c r="J41" i="126" s="1"/>
  <c r="W44" i="126"/>
  <c r="I44" i="126"/>
  <c r="M44" i="126"/>
  <c r="Q36" i="126"/>
  <c r="Q39" i="126" s="1"/>
  <c r="Q41" i="126" s="1"/>
  <c r="E36" i="126"/>
  <c r="G19" i="109"/>
  <c r="G25" i="109" s="1"/>
  <c r="G59" i="109"/>
  <c r="G37" i="109"/>
  <c r="G41" i="109" s="1"/>
  <c r="G47" i="109" s="1"/>
  <c r="S10" i="121"/>
  <c r="C39" i="107"/>
  <c r="C41" i="107" s="1"/>
  <c r="L41" i="107"/>
  <c r="I41" i="107"/>
  <c r="D39" i="107"/>
  <c r="D41" i="107" s="1"/>
  <c r="H19" i="109"/>
  <c r="H25" i="109" s="1"/>
  <c r="H59" i="109"/>
  <c r="H63" i="109" s="1"/>
  <c r="H69" i="109" s="1"/>
  <c r="H37" i="109"/>
  <c r="H41" i="109" s="1"/>
  <c r="H47" i="109" s="1"/>
  <c r="N11" i="120"/>
  <c r="R11" i="120" s="1"/>
  <c r="W41" i="107"/>
  <c r="P41" i="107"/>
  <c r="K41" i="107"/>
  <c r="M41" i="107"/>
  <c r="O41" i="107"/>
  <c r="J41" i="107"/>
  <c r="G38" i="107"/>
  <c r="G39" i="107" s="1"/>
  <c r="N19" i="109"/>
  <c r="H41" i="107"/>
  <c r="G40" i="107"/>
  <c r="N17" i="120"/>
  <c r="R17" i="120" s="1"/>
  <c r="P19" i="109"/>
  <c r="P25" i="109" s="1"/>
  <c r="J19" i="120"/>
  <c r="L9" i="121"/>
  <c r="S9" i="121"/>
  <c r="T9" i="121"/>
  <c r="N22" i="121"/>
  <c r="M22" i="121"/>
  <c r="E10" i="121"/>
  <c r="F10" i="121"/>
  <c r="R10" i="120"/>
  <c r="AR9" i="121"/>
  <c r="Z20" i="121"/>
  <c r="Y20" i="121"/>
  <c r="O19" i="109"/>
  <c r="O25" i="109" s="1"/>
  <c r="J18" i="120"/>
  <c r="AA19" i="109"/>
  <c r="J30" i="120"/>
  <c r="N16" i="121"/>
  <c r="M16" i="121"/>
  <c r="E29" i="121"/>
  <c r="F29" i="121"/>
  <c r="E14" i="121"/>
  <c r="F14" i="121"/>
  <c r="E18" i="121"/>
  <c r="F18" i="121"/>
  <c r="E22" i="121"/>
  <c r="F22" i="121"/>
  <c r="F23" i="121"/>
  <c r="E23" i="121"/>
  <c r="E21" i="121"/>
  <c r="F21" i="121"/>
  <c r="F11" i="121"/>
  <c r="E11" i="121"/>
  <c r="F12" i="121"/>
  <c r="E12" i="121"/>
  <c r="J12" i="121"/>
  <c r="L12" i="121" s="1"/>
  <c r="G31" i="120"/>
  <c r="S23" i="121"/>
  <c r="T23" i="121"/>
  <c r="S16" i="121"/>
  <c r="T16" i="121"/>
  <c r="Q19" i="109"/>
  <c r="J20" i="120"/>
  <c r="F27" i="121"/>
  <c r="E27" i="121"/>
  <c r="F19" i="121"/>
  <c r="E19" i="121"/>
  <c r="E13" i="121"/>
  <c r="F13" i="121"/>
  <c r="N20" i="121"/>
  <c r="M20" i="121"/>
  <c r="E17" i="121"/>
  <c r="F17" i="121"/>
  <c r="F15" i="121"/>
  <c r="E15" i="121"/>
  <c r="E25" i="121"/>
  <c r="F25" i="121"/>
  <c r="E26" i="121"/>
  <c r="F26" i="121"/>
  <c r="E9" i="121"/>
  <c r="F9" i="121"/>
  <c r="D30" i="121"/>
  <c r="V25" i="113"/>
  <c r="T26" i="113"/>
  <c r="W18" i="109" s="1"/>
  <c r="M26" i="120" s="1"/>
  <c r="AD25" i="121" s="1"/>
  <c r="P56" i="109"/>
  <c r="W53" i="109"/>
  <c r="W31" i="109"/>
  <c r="V15" i="113"/>
  <c r="O57" i="109"/>
  <c r="S35" i="109"/>
  <c r="V54" i="109"/>
  <c r="V32" i="109"/>
  <c r="V10" i="113"/>
  <c r="V20" i="113"/>
  <c r="R35" i="109"/>
  <c r="W30" i="109"/>
  <c r="W52" i="109"/>
  <c r="U26" i="113"/>
  <c r="X18" i="109" s="1"/>
  <c r="M27" i="120" s="1"/>
  <c r="AD26" i="121" s="1"/>
  <c r="P35" i="109"/>
  <c r="V62" i="109"/>
  <c r="V40" i="109"/>
  <c r="U35" i="109"/>
  <c r="I57" i="109"/>
  <c r="AA57" i="109"/>
  <c r="L57" i="109"/>
  <c r="N56" i="109"/>
  <c r="X34" i="109"/>
  <c r="T60" i="109"/>
  <c r="K35" i="109"/>
  <c r="N57" i="109"/>
  <c r="Y34" i="109"/>
  <c r="T57" i="109"/>
  <c r="M57" i="109"/>
  <c r="R38" i="109"/>
  <c r="J57" i="109"/>
  <c r="Q57" i="109"/>
  <c r="O34" i="109"/>
  <c r="AA56" i="109"/>
  <c r="L59" i="109"/>
  <c r="T37" i="109"/>
  <c r="Q59" i="109"/>
  <c r="U37" i="109"/>
  <c r="AA37" i="109"/>
  <c r="AA41" i="109" s="1"/>
  <c r="AA47" i="109" s="1"/>
  <c r="J58" i="109"/>
  <c r="V58" i="109"/>
  <c r="T34" i="109"/>
  <c r="Z56" i="109"/>
  <c r="L56" i="109"/>
  <c r="S34" i="109"/>
  <c r="U56" i="109"/>
  <c r="Q56" i="109"/>
  <c r="W56" i="109"/>
  <c r="R34" i="109"/>
  <c r="I56" i="109"/>
  <c r="V34" i="109"/>
  <c r="K56" i="109"/>
  <c r="M56" i="109"/>
  <c r="R56" i="109"/>
  <c r="R17" i="107"/>
  <c r="V13" i="109" s="1"/>
  <c r="G27" i="107"/>
  <c r="G29" i="107" s="1"/>
  <c r="K15" i="109" s="1"/>
  <c r="R33" i="107"/>
  <c r="R35" i="107" s="1"/>
  <c r="V16" i="109" s="1"/>
  <c r="K25" i="120" s="1"/>
  <c r="X24" i="121" s="1"/>
  <c r="U15" i="103"/>
  <c r="T25" i="106"/>
  <c r="U25" i="98"/>
  <c r="Q33" i="107"/>
  <c r="Q35" i="107" s="1"/>
  <c r="U16" i="109" s="1"/>
  <c r="K24" i="120" s="1"/>
  <c r="U25" i="99"/>
  <c r="U10" i="101"/>
  <c r="U15" i="98"/>
  <c r="U25" i="104"/>
  <c r="U20" i="98"/>
  <c r="U20" i="104"/>
  <c r="U10" i="98"/>
  <c r="U15" i="102"/>
  <c r="T10" i="106"/>
  <c r="T15" i="106"/>
  <c r="Q23" i="107"/>
  <c r="U14" i="109" s="1"/>
  <c r="U11" i="100"/>
  <c r="T24" i="126" s="1"/>
  <c r="U16" i="105"/>
  <c r="F37" i="107"/>
  <c r="U25" i="101"/>
  <c r="F27" i="107"/>
  <c r="F36" i="107"/>
  <c r="T20" i="106"/>
  <c r="U10" i="102"/>
  <c r="U16" i="100"/>
  <c r="T25" i="126" s="1"/>
  <c r="U15" i="104"/>
  <c r="U25" i="103"/>
  <c r="S22" i="107"/>
  <c r="N27" i="107"/>
  <c r="N29" i="107" s="1"/>
  <c r="R15" i="109" s="1"/>
  <c r="N36" i="107"/>
  <c r="N39" i="107" s="1"/>
  <c r="N41" i="107" s="1"/>
  <c r="U10" i="99"/>
  <c r="T18" i="126" s="1"/>
  <c r="U10" i="103"/>
  <c r="U15" i="101"/>
  <c r="U26" i="105"/>
  <c r="U20" i="99"/>
  <c r="T20" i="126" s="1"/>
  <c r="U20" i="101"/>
  <c r="Q39" i="107"/>
  <c r="Q41" i="107" s="1"/>
  <c r="U10" i="104"/>
  <c r="U11" i="105"/>
  <c r="R40" i="107"/>
  <c r="U15" i="99"/>
  <c r="T19" i="126" s="1"/>
  <c r="U26" i="100"/>
  <c r="T28" i="126" s="1"/>
  <c r="U25" i="102"/>
  <c r="U20" i="103"/>
  <c r="U21" i="105"/>
  <c r="U21" i="100"/>
  <c r="T26" i="126" s="1"/>
  <c r="U20" i="102"/>
  <c r="J23" i="120" l="1"/>
  <c r="R22" i="121" s="1"/>
  <c r="T24" i="121"/>
  <c r="J15" i="120"/>
  <c r="R14" i="121" s="1"/>
  <c r="S59" i="109"/>
  <c r="S63" i="109" s="1"/>
  <c r="S69" i="109" s="1"/>
  <c r="J16" i="120"/>
  <c r="J22" i="120"/>
  <c r="T12" i="107"/>
  <c r="T12" i="126"/>
  <c r="T13" i="107"/>
  <c r="T13" i="126"/>
  <c r="T16" i="107"/>
  <c r="T16" i="126"/>
  <c r="E39" i="126"/>
  <c r="E41" i="126" s="1"/>
  <c r="S46" i="126"/>
  <c r="S38" i="126"/>
  <c r="O41" i="126"/>
  <c r="S34" i="107"/>
  <c r="S40" i="107" s="1"/>
  <c r="S34" i="126"/>
  <c r="I41" i="126"/>
  <c r="T14" i="107"/>
  <c r="T14" i="126"/>
  <c r="M59" i="109"/>
  <c r="G63" i="109"/>
  <c r="G69" i="109" s="1"/>
  <c r="S27" i="126"/>
  <c r="S29" i="126" s="1"/>
  <c r="D41" i="126"/>
  <c r="S40" i="126"/>
  <c r="S47" i="126"/>
  <c r="M41" i="126"/>
  <c r="T21" i="126"/>
  <c r="S32" i="107"/>
  <c r="S32" i="126"/>
  <c r="S31" i="107"/>
  <c r="S31" i="126"/>
  <c r="E38" i="107"/>
  <c r="E39" i="107" s="1"/>
  <c r="E41" i="107" s="1"/>
  <c r="S30" i="107"/>
  <c r="S30" i="126"/>
  <c r="S33" i="126" s="1"/>
  <c r="S35" i="126" s="1"/>
  <c r="T22" i="107"/>
  <c r="T22" i="126"/>
  <c r="T27" i="126"/>
  <c r="T29" i="126" s="1"/>
  <c r="V59" i="109"/>
  <c r="S45" i="126"/>
  <c r="S37" i="126"/>
  <c r="R36" i="126"/>
  <c r="R39" i="126" s="1"/>
  <c r="R41" i="126" s="1"/>
  <c r="S15" i="126"/>
  <c r="S17" i="126" s="1"/>
  <c r="S44" i="126"/>
  <c r="E46" i="126"/>
  <c r="E38" i="126"/>
  <c r="W41" i="126"/>
  <c r="AR10" i="121"/>
  <c r="AT10" i="121" s="1"/>
  <c r="AV10" i="121" s="1"/>
  <c r="N23" i="120"/>
  <c r="AR22" i="121" s="1"/>
  <c r="AT22" i="121" s="1"/>
  <c r="G41" i="107"/>
  <c r="AR16" i="121"/>
  <c r="AT16" i="121" s="1"/>
  <c r="AU16" i="121" s="1"/>
  <c r="AE25" i="121"/>
  <c r="AF25" i="121"/>
  <c r="AE26" i="121"/>
  <c r="AF26" i="121"/>
  <c r="K19" i="109"/>
  <c r="J14" i="120"/>
  <c r="R19" i="121"/>
  <c r="N20" i="120"/>
  <c r="R17" i="121"/>
  <c r="N18" i="120"/>
  <c r="U19" i="109"/>
  <c r="I24" i="120"/>
  <c r="X23" i="121"/>
  <c r="V19" i="109"/>
  <c r="H25" i="120"/>
  <c r="F30" i="121"/>
  <c r="N12" i="121"/>
  <c r="M12" i="121"/>
  <c r="R18" i="121"/>
  <c r="N19" i="120"/>
  <c r="I19" i="109"/>
  <c r="J12" i="120"/>
  <c r="E30" i="121"/>
  <c r="R15" i="121"/>
  <c r="N16" i="120"/>
  <c r="R29" i="121"/>
  <c r="N30" i="120"/>
  <c r="AT9" i="121"/>
  <c r="R19" i="109"/>
  <c r="R25" i="109" s="1"/>
  <c r="J21" i="120"/>
  <c r="Z24" i="121"/>
  <c r="Y24" i="121"/>
  <c r="T25" i="121"/>
  <c r="S25" i="121"/>
  <c r="S22" i="121"/>
  <c r="T22" i="121"/>
  <c r="N9" i="121"/>
  <c r="M9" i="121"/>
  <c r="R21" i="121"/>
  <c r="N22" i="120"/>
  <c r="W59" i="109"/>
  <c r="L37" i="109"/>
  <c r="L41" i="109" s="1"/>
  <c r="L47" i="109" s="1"/>
  <c r="W62" i="109"/>
  <c r="V26" i="113"/>
  <c r="Y18" i="109" s="1"/>
  <c r="M28" i="120" s="1"/>
  <c r="AD27" i="121" s="1"/>
  <c r="W15" i="113"/>
  <c r="X52" i="109"/>
  <c r="X30" i="109"/>
  <c r="X31" i="109"/>
  <c r="X53" i="109"/>
  <c r="W20" i="113"/>
  <c r="W32" i="109"/>
  <c r="W54" i="109"/>
  <c r="W25" i="113"/>
  <c r="W10" i="113"/>
  <c r="V36" i="109"/>
  <c r="L63" i="109"/>
  <c r="L69" i="109" s="1"/>
  <c r="AA59" i="109"/>
  <c r="AA63" i="109" s="1"/>
  <c r="AA69" i="109" s="1"/>
  <c r="T41" i="109"/>
  <c r="T47" i="109" s="1"/>
  <c r="J35" i="109"/>
  <c r="V60" i="109"/>
  <c r="S25" i="109"/>
  <c r="V57" i="109"/>
  <c r="U60" i="109"/>
  <c r="U59" i="109"/>
  <c r="P59" i="109"/>
  <c r="P63" i="109" s="1"/>
  <c r="P69" i="109" s="1"/>
  <c r="O59" i="109"/>
  <c r="O63" i="109" s="1"/>
  <c r="O69" i="109" s="1"/>
  <c r="M25" i="109"/>
  <c r="P37" i="109"/>
  <c r="P41" i="109" s="1"/>
  <c r="P47" i="109" s="1"/>
  <c r="O37" i="109"/>
  <c r="O41" i="109" s="1"/>
  <c r="O47" i="109" s="1"/>
  <c r="AA25" i="109"/>
  <c r="M37" i="109"/>
  <c r="M41" i="109" s="1"/>
  <c r="M47" i="109" s="1"/>
  <c r="S37" i="109"/>
  <c r="S41" i="109" s="1"/>
  <c r="S47" i="109" s="1"/>
  <c r="V37" i="109"/>
  <c r="Q37" i="109"/>
  <c r="Q41" i="109" s="1"/>
  <c r="Q47" i="109" s="1"/>
  <c r="Q63" i="109"/>
  <c r="Q69" i="109" s="1"/>
  <c r="Q25" i="109"/>
  <c r="K37" i="109"/>
  <c r="K41" i="109" s="1"/>
  <c r="K47" i="109" s="1"/>
  <c r="N59" i="109"/>
  <c r="N63" i="109" s="1"/>
  <c r="N69" i="109" s="1"/>
  <c r="N37" i="109"/>
  <c r="N41" i="109" s="1"/>
  <c r="N47" i="109" s="1"/>
  <c r="T25" i="109"/>
  <c r="T59" i="109"/>
  <c r="T63" i="109" s="1"/>
  <c r="T69" i="109" s="1"/>
  <c r="L25" i="109"/>
  <c r="I37" i="109"/>
  <c r="N25" i="109"/>
  <c r="M63" i="109"/>
  <c r="M69" i="109" s="1"/>
  <c r="S23" i="107"/>
  <c r="W14" i="109" s="1"/>
  <c r="I26" i="120" s="1"/>
  <c r="K25" i="121" s="1"/>
  <c r="V25" i="103"/>
  <c r="J56" i="109"/>
  <c r="J34" i="109"/>
  <c r="C12" i="109"/>
  <c r="V25" i="98"/>
  <c r="V25" i="102"/>
  <c r="V15" i="99"/>
  <c r="V15" i="104"/>
  <c r="V26" i="100"/>
  <c r="V10" i="99"/>
  <c r="T15" i="107"/>
  <c r="T17" i="107" s="1"/>
  <c r="X13" i="109" s="1"/>
  <c r="H27" i="120" s="1"/>
  <c r="R41" i="107"/>
  <c r="V25" i="104"/>
  <c r="U10" i="106"/>
  <c r="S33" i="107"/>
  <c r="S35" i="107" s="1"/>
  <c r="W16" i="109" s="1"/>
  <c r="K26" i="120" s="1"/>
  <c r="X25" i="121" s="1"/>
  <c r="V21" i="100"/>
  <c r="V25" i="101"/>
  <c r="V16" i="100"/>
  <c r="V11" i="100"/>
  <c r="T19" i="107"/>
  <c r="T18" i="107"/>
  <c r="T25" i="107"/>
  <c r="S15" i="107"/>
  <c r="S36" i="107"/>
  <c r="F29" i="107"/>
  <c r="J15" i="109" s="1"/>
  <c r="V20" i="99"/>
  <c r="V20" i="104"/>
  <c r="V10" i="104"/>
  <c r="V26" i="105"/>
  <c r="T28" i="107"/>
  <c r="S38" i="107"/>
  <c r="V15" i="101"/>
  <c r="V16" i="105"/>
  <c r="V20" i="102"/>
  <c r="V21" i="105"/>
  <c r="V10" i="98"/>
  <c r="V10" i="102"/>
  <c r="V25" i="99"/>
  <c r="U22" i="126" s="1"/>
  <c r="S37" i="107"/>
  <c r="V15" i="102"/>
  <c r="F39" i="107"/>
  <c r="V20" i="103"/>
  <c r="V10" i="101"/>
  <c r="T24" i="107"/>
  <c r="T26" i="107"/>
  <c r="U20" i="106"/>
  <c r="T20" i="107"/>
  <c r="U25" i="106"/>
  <c r="V15" i="98"/>
  <c r="V15" i="103"/>
  <c r="V20" i="98"/>
  <c r="V20" i="101"/>
  <c r="U15" i="106"/>
  <c r="V10" i="103"/>
  <c r="V11" i="105"/>
  <c r="N15" i="120" l="1"/>
  <c r="R15" i="120" s="1"/>
  <c r="U13" i="107"/>
  <c r="U13" i="126"/>
  <c r="T46" i="126"/>
  <c r="T34" i="107"/>
  <c r="T34" i="126"/>
  <c r="U12" i="107"/>
  <c r="U12" i="126"/>
  <c r="U26" i="107"/>
  <c r="U26" i="126"/>
  <c r="U16" i="107"/>
  <c r="U16" i="126"/>
  <c r="S36" i="126"/>
  <c r="S39" i="126" s="1"/>
  <c r="S41" i="126" s="1"/>
  <c r="T40" i="126"/>
  <c r="T47" i="126"/>
  <c r="T15" i="126"/>
  <c r="T17" i="126" s="1"/>
  <c r="T44" i="126"/>
  <c r="T31" i="107"/>
  <c r="T31" i="126"/>
  <c r="U28" i="107"/>
  <c r="U28" i="126"/>
  <c r="U14" i="107"/>
  <c r="U14" i="126"/>
  <c r="U24" i="107"/>
  <c r="U24" i="126"/>
  <c r="U19" i="107"/>
  <c r="U19" i="126"/>
  <c r="T32" i="107"/>
  <c r="T32" i="126"/>
  <c r="T38" i="126" s="1"/>
  <c r="U20" i="107"/>
  <c r="U20" i="126"/>
  <c r="U25" i="107"/>
  <c r="U25" i="126"/>
  <c r="T30" i="107"/>
  <c r="T30" i="126"/>
  <c r="T33" i="126" s="1"/>
  <c r="T35" i="126" s="1"/>
  <c r="U18" i="107"/>
  <c r="U18" i="126"/>
  <c r="T23" i="126"/>
  <c r="T37" i="126"/>
  <c r="T45" i="126"/>
  <c r="R23" i="120"/>
  <c r="AU10" i="121"/>
  <c r="AV16" i="121"/>
  <c r="AF27" i="121"/>
  <c r="AE27" i="121"/>
  <c r="AR14" i="121"/>
  <c r="AT14" i="121" s="1"/>
  <c r="R30" i="120"/>
  <c r="AR29" i="121"/>
  <c r="AT29" i="121" s="1"/>
  <c r="R16" i="120"/>
  <c r="AR15" i="121"/>
  <c r="AT15" i="121" s="1"/>
  <c r="R11" i="121"/>
  <c r="N12" i="120"/>
  <c r="N25" i="120"/>
  <c r="J24" i="121"/>
  <c r="K23" i="121"/>
  <c r="N24" i="120"/>
  <c r="T17" i="121"/>
  <c r="S17" i="121"/>
  <c r="Z25" i="121"/>
  <c r="Y25" i="121"/>
  <c r="J26" i="121"/>
  <c r="S14" i="121"/>
  <c r="T14" i="121"/>
  <c r="T29" i="121"/>
  <c r="S29" i="121"/>
  <c r="T15" i="121"/>
  <c r="S15" i="121"/>
  <c r="R20" i="120"/>
  <c r="AR19" i="121"/>
  <c r="AT19" i="121" s="1"/>
  <c r="R22" i="120"/>
  <c r="AR21" i="121"/>
  <c r="AT21" i="121" s="1"/>
  <c r="AV22" i="121"/>
  <c r="AU22" i="121"/>
  <c r="R19" i="120"/>
  <c r="AR18" i="121"/>
  <c r="AT18" i="121" s="1"/>
  <c r="S19" i="121"/>
  <c r="T19" i="121"/>
  <c r="J19" i="109"/>
  <c r="J25" i="109" s="1"/>
  <c r="J13" i="120"/>
  <c r="T21" i="121"/>
  <c r="S21" i="121"/>
  <c r="R20" i="121"/>
  <c r="N21" i="120"/>
  <c r="AU9" i="121"/>
  <c r="AV9" i="121"/>
  <c r="S18" i="121"/>
  <c r="T18" i="121"/>
  <c r="Z23" i="121"/>
  <c r="Y23" i="121"/>
  <c r="R18" i="120"/>
  <c r="AR17" i="121"/>
  <c r="AT17" i="121" s="1"/>
  <c r="R13" i="121"/>
  <c r="N14" i="120"/>
  <c r="U25" i="109"/>
  <c r="R37" i="109"/>
  <c r="R41" i="109" s="1"/>
  <c r="R47" i="109" s="1"/>
  <c r="W37" i="109"/>
  <c r="W40" i="109"/>
  <c r="X54" i="109"/>
  <c r="X32" i="109"/>
  <c r="Z30" i="109"/>
  <c r="Z52" i="109"/>
  <c r="C8" i="109"/>
  <c r="Z53" i="109"/>
  <c r="Z31" i="109"/>
  <c r="C9" i="109"/>
  <c r="Y31" i="109"/>
  <c r="Y53" i="109"/>
  <c r="Y52" i="109"/>
  <c r="Y30" i="109"/>
  <c r="X62" i="109"/>
  <c r="X40" i="109"/>
  <c r="W26" i="113"/>
  <c r="Z18" i="109" s="1"/>
  <c r="M29" i="120" s="1"/>
  <c r="Y40" i="109"/>
  <c r="Y62" i="109"/>
  <c r="U38" i="109"/>
  <c r="U58" i="109"/>
  <c r="U63" i="109" s="1"/>
  <c r="U69" i="109" s="1"/>
  <c r="U36" i="109"/>
  <c r="V38" i="109"/>
  <c r="V25" i="109"/>
  <c r="V35" i="109"/>
  <c r="W38" i="109"/>
  <c r="X57" i="109"/>
  <c r="V63" i="109"/>
  <c r="V69" i="109" s="1"/>
  <c r="K25" i="109"/>
  <c r="I25" i="109"/>
  <c r="I59" i="109"/>
  <c r="I63" i="109" s="1"/>
  <c r="I69" i="109" s="1"/>
  <c r="K59" i="109"/>
  <c r="K63" i="109" s="1"/>
  <c r="K69" i="109" s="1"/>
  <c r="R59" i="109"/>
  <c r="R63" i="109" s="1"/>
  <c r="R69" i="109" s="1"/>
  <c r="W58" i="109"/>
  <c r="C34" i="109"/>
  <c r="I41" i="109"/>
  <c r="I47" i="109" s="1"/>
  <c r="C56" i="109"/>
  <c r="T33" i="107"/>
  <c r="T35" i="107" s="1"/>
  <c r="X16" i="109" s="1"/>
  <c r="K27" i="120" s="1"/>
  <c r="X26" i="121" s="1"/>
  <c r="U27" i="107"/>
  <c r="U29" i="107" s="1"/>
  <c r="Y15" i="109" s="1"/>
  <c r="J28" i="120" s="1"/>
  <c r="R27" i="121" s="1"/>
  <c r="U21" i="107"/>
  <c r="V10" i="106"/>
  <c r="W20" i="98"/>
  <c r="W15" i="98"/>
  <c r="V20" i="106"/>
  <c r="W25" i="104"/>
  <c r="T27" i="107"/>
  <c r="W20" i="102"/>
  <c r="W15" i="99"/>
  <c r="V19" i="126" s="1"/>
  <c r="W15" i="102"/>
  <c r="W25" i="98"/>
  <c r="W25" i="101"/>
  <c r="U22" i="107"/>
  <c r="T40" i="107"/>
  <c r="W11" i="100"/>
  <c r="V24" i="126" s="1"/>
  <c r="W10" i="103"/>
  <c r="T38" i="107"/>
  <c r="W25" i="102"/>
  <c r="W20" i="99"/>
  <c r="V20" i="126" s="1"/>
  <c r="W20" i="101"/>
  <c r="F41" i="107"/>
  <c r="W15" i="103"/>
  <c r="W16" i="105"/>
  <c r="W25" i="99"/>
  <c r="W25" i="103"/>
  <c r="V15" i="106"/>
  <c r="W10" i="98"/>
  <c r="W10" i="104"/>
  <c r="S39" i="107"/>
  <c r="S41" i="107" s="1"/>
  <c r="T21" i="107"/>
  <c r="T36" i="107"/>
  <c r="T37" i="107"/>
  <c r="W20" i="104"/>
  <c r="W21" i="105"/>
  <c r="W15" i="101"/>
  <c r="W26" i="105"/>
  <c r="V25" i="106"/>
  <c r="W10" i="99"/>
  <c r="V18" i="126" s="1"/>
  <c r="W10" i="102"/>
  <c r="S17" i="107"/>
  <c r="W13" i="109" s="1"/>
  <c r="W21" i="100"/>
  <c r="V26" i="126" s="1"/>
  <c r="W20" i="103"/>
  <c r="W15" i="104"/>
  <c r="W26" i="100"/>
  <c r="V28" i="126" s="1"/>
  <c r="W16" i="100"/>
  <c r="V25" i="126" s="1"/>
  <c r="W10" i="101"/>
  <c r="W11" i="105"/>
  <c r="U38" i="126" l="1"/>
  <c r="U46" i="126"/>
  <c r="U47" i="126"/>
  <c r="V12" i="107"/>
  <c r="V12" i="126"/>
  <c r="V27" i="126"/>
  <c r="V29" i="126" s="1"/>
  <c r="V16" i="107"/>
  <c r="V16" i="126"/>
  <c r="V14" i="107"/>
  <c r="V14" i="126"/>
  <c r="V13" i="107"/>
  <c r="V13" i="126"/>
  <c r="T39" i="126"/>
  <c r="T41" i="126" s="1"/>
  <c r="U15" i="126"/>
  <c r="U17" i="126" s="1"/>
  <c r="U44" i="126"/>
  <c r="V21" i="126"/>
  <c r="V23" i="126" s="1"/>
  <c r="U31" i="107"/>
  <c r="U31" i="126"/>
  <c r="U30" i="107"/>
  <c r="U30" i="126"/>
  <c r="U36" i="126" s="1"/>
  <c r="U39" i="126" s="1"/>
  <c r="U41" i="126" s="1"/>
  <c r="U21" i="126"/>
  <c r="U23" i="126" s="1"/>
  <c r="U27" i="126"/>
  <c r="U29" i="126" s="1"/>
  <c r="T36" i="126"/>
  <c r="V22" i="107"/>
  <c r="V22" i="126"/>
  <c r="U34" i="107"/>
  <c r="U34" i="126"/>
  <c r="U40" i="126" s="1"/>
  <c r="U32" i="107"/>
  <c r="U32" i="126"/>
  <c r="U45" i="126"/>
  <c r="U37" i="126"/>
  <c r="AD28" i="121"/>
  <c r="M31" i="120"/>
  <c r="S13" i="121"/>
  <c r="T13" i="121"/>
  <c r="T20" i="121"/>
  <c r="S20" i="121"/>
  <c r="AV18" i="121"/>
  <c r="AU18" i="121"/>
  <c r="L23" i="121"/>
  <c r="R12" i="120"/>
  <c r="AR11" i="121"/>
  <c r="W19" i="109"/>
  <c r="H26" i="120"/>
  <c r="T27" i="121"/>
  <c r="S27" i="121"/>
  <c r="AV17" i="121"/>
  <c r="AU17" i="121"/>
  <c r="AV21" i="121"/>
  <c r="AU21" i="121"/>
  <c r="AU29" i="121"/>
  <c r="AV29" i="121"/>
  <c r="Z26" i="121"/>
  <c r="Y26" i="121"/>
  <c r="L24" i="121"/>
  <c r="T11" i="121"/>
  <c r="S11" i="121"/>
  <c r="R14" i="120"/>
  <c r="AR13" i="121"/>
  <c r="AT13" i="121" s="1"/>
  <c r="R21" i="120"/>
  <c r="AR20" i="121"/>
  <c r="AT20" i="121" s="1"/>
  <c r="R12" i="121"/>
  <c r="N13" i="120"/>
  <c r="AU19" i="121"/>
  <c r="AV19" i="121"/>
  <c r="R24" i="120"/>
  <c r="AR23" i="121"/>
  <c r="AT23" i="121" s="1"/>
  <c r="R25" i="120"/>
  <c r="AR24" i="121"/>
  <c r="AT24" i="121" s="1"/>
  <c r="AU15" i="121"/>
  <c r="AV15" i="121"/>
  <c r="AV14" i="121"/>
  <c r="AU14" i="121"/>
  <c r="C30" i="109"/>
  <c r="Z32" i="109"/>
  <c r="Z54" i="109"/>
  <c r="C10" i="109"/>
  <c r="C31" i="109"/>
  <c r="X35" i="109"/>
  <c r="C53" i="109"/>
  <c r="C52" i="109"/>
  <c r="Y54" i="109"/>
  <c r="Y32" i="109"/>
  <c r="U41" i="109"/>
  <c r="U47" i="109" s="1"/>
  <c r="J59" i="109"/>
  <c r="J63" i="109" s="1"/>
  <c r="J69" i="109" s="1"/>
  <c r="W60" i="109"/>
  <c r="V41" i="109"/>
  <c r="V47" i="109" s="1"/>
  <c r="X60" i="109"/>
  <c r="J37" i="109"/>
  <c r="J41" i="109" s="1"/>
  <c r="J47" i="109" s="1"/>
  <c r="Y59" i="109"/>
  <c r="W36" i="109"/>
  <c r="U33" i="107"/>
  <c r="U35" i="107" s="1"/>
  <c r="Y16" i="109" s="1"/>
  <c r="K28" i="120" s="1"/>
  <c r="X27" i="121" s="1"/>
  <c r="U37" i="107"/>
  <c r="V24" i="107"/>
  <c r="W10" i="106"/>
  <c r="V30" i="126" s="1"/>
  <c r="V25" i="107"/>
  <c r="V26" i="107"/>
  <c r="T39" i="107"/>
  <c r="U40" i="107"/>
  <c r="V19" i="107"/>
  <c r="V18" i="107"/>
  <c r="W25" i="106"/>
  <c r="V34" i="126" s="1"/>
  <c r="W20" i="106"/>
  <c r="V32" i="126" s="1"/>
  <c r="W15" i="106"/>
  <c r="V31" i="126" s="1"/>
  <c r="V20" i="107"/>
  <c r="T29" i="107"/>
  <c r="X15" i="109" s="1"/>
  <c r="J27" i="120" s="1"/>
  <c r="V28" i="107"/>
  <c r="U15" i="107"/>
  <c r="U36" i="107"/>
  <c r="U23" i="107"/>
  <c r="Y14" i="109" s="1"/>
  <c r="I28" i="120" s="1"/>
  <c r="K27" i="121" s="1"/>
  <c r="T23" i="107"/>
  <c r="X14" i="109" s="1"/>
  <c r="I27" i="120" s="1"/>
  <c r="V15" i="107"/>
  <c r="U38" i="107"/>
  <c r="V33" i="126" l="1"/>
  <c r="V35" i="126" s="1"/>
  <c r="V45" i="126"/>
  <c r="C49" i="126" s="1"/>
  <c r="C53" i="126" s="1"/>
  <c r="V37" i="126"/>
  <c r="V40" i="126"/>
  <c r="V47" i="126"/>
  <c r="C51" i="126" s="1"/>
  <c r="C55" i="126" s="1"/>
  <c r="U33" i="126"/>
  <c r="U35" i="126" s="1"/>
  <c r="V38" i="126"/>
  <c r="V46" i="126"/>
  <c r="C50" i="126" s="1"/>
  <c r="C54" i="126" s="1"/>
  <c r="V15" i="126"/>
  <c r="V17" i="126" s="1"/>
  <c r="V44" i="126"/>
  <c r="C48" i="126" s="1"/>
  <c r="C52" i="126" s="1"/>
  <c r="V36" i="126"/>
  <c r="V39" i="126" s="1"/>
  <c r="AF28" i="121"/>
  <c r="AF30" i="121" s="1"/>
  <c r="AE28" i="121"/>
  <c r="AE30" i="121" s="1"/>
  <c r="AD30" i="121"/>
  <c r="K26" i="121"/>
  <c r="L26" i="121" s="1"/>
  <c r="N27" i="120"/>
  <c r="AU23" i="121"/>
  <c r="AV23" i="121"/>
  <c r="N24" i="121"/>
  <c r="M24" i="121"/>
  <c r="R26" i="121"/>
  <c r="R13" i="120"/>
  <c r="AR12" i="121"/>
  <c r="AT12" i="121" s="1"/>
  <c r="N23" i="121"/>
  <c r="M23" i="121"/>
  <c r="AV24" i="121"/>
  <c r="AU24" i="121"/>
  <c r="S12" i="121"/>
  <c r="T12" i="121"/>
  <c r="AV13" i="121"/>
  <c r="AU13" i="121"/>
  <c r="AT11" i="121"/>
  <c r="Z27" i="121"/>
  <c r="Y27" i="121"/>
  <c r="AV20" i="121"/>
  <c r="AU20" i="121"/>
  <c r="J25" i="121"/>
  <c r="N26" i="120"/>
  <c r="X19" i="109"/>
  <c r="X25" i="109" s="1"/>
  <c r="C32" i="109"/>
  <c r="Z62" i="109"/>
  <c r="C62" i="109" s="1"/>
  <c r="Z40" i="109"/>
  <c r="C40" i="109" s="1"/>
  <c r="C18" i="109"/>
  <c r="C54" i="109"/>
  <c r="X38" i="109"/>
  <c r="W57" i="109"/>
  <c r="W63" i="109" s="1"/>
  <c r="W35" i="109"/>
  <c r="W41" i="109" s="1"/>
  <c r="Y38" i="109"/>
  <c r="Y37" i="109"/>
  <c r="X37" i="109"/>
  <c r="Y36" i="109"/>
  <c r="W25" i="109"/>
  <c r="V17" i="107"/>
  <c r="Z13" i="109" s="1"/>
  <c r="H29" i="120" s="1"/>
  <c r="U39" i="107"/>
  <c r="U41" i="107" s="1"/>
  <c r="V32" i="107"/>
  <c r="V21" i="107"/>
  <c r="T41" i="107"/>
  <c r="U17" i="107"/>
  <c r="Y13" i="109" s="1"/>
  <c r="V27" i="107"/>
  <c r="V31" i="107"/>
  <c r="V34" i="107"/>
  <c r="V30" i="107"/>
  <c r="V41" i="126" l="1"/>
  <c r="Y19" i="109"/>
  <c r="H28" i="120"/>
  <c r="N26" i="121"/>
  <c r="M26" i="121"/>
  <c r="J28" i="121"/>
  <c r="R26" i="120"/>
  <c r="AR25" i="121"/>
  <c r="AU11" i="121"/>
  <c r="AV11" i="121"/>
  <c r="S26" i="121"/>
  <c r="T26" i="121"/>
  <c r="L25" i="121"/>
  <c r="AV12" i="121"/>
  <c r="AU12" i="121"/>
  <c r="R27" i="120"/>
  <c r="AR26" i="121"/>
  <c r="AT26" i="121" s="1"/>
  <c r="V37" i="107"/>
  <c r="Y60" i="109"/>
  <c r="X58" i="109"/>
  <c r="Z35" i="109"/>
  <c r="X59" i="109"/>
  <c r="Y58" i="109"/>
  <c r="X36" i="109"/>
  <c r="X41" i="109" s="1"/>
  <c r="X47" i="109" s="1"/>
  <c r="W47" i="109"/>
  <c r="V38" i="107"/>
  <c r="W69" i="109"/>
  <c r="V23" i="107"/>
  <c r="Z14" i="109" s="1"/>
  <c r="I29" i="120" s="1"/>
  <c r="V33" i="107"/>
  <c r="V29" i="107"/>
  <c r="Z15" i="109" s="1"/>
  <c r="J29" i="120" s="1"/>
  <c r="V36" i="107"/>
  <c r="V40" i="107"/>
  <c r="N25" i="121" l="1"/>
  <c r="M25" i="121"/>
  <c r="R28" i="121"/>
  <c r="J31" i="120"/>
  <c r="AV26" i="121"/>
  <c r="AU26" i="121"/>
  <c r="J27" i="121"/>
  <c r="N28" i="120"/>
  <c r="H31" i="120"/>
  <c r="K28" i="121"/>
  <c r="K30" i="121" s="1"/>
  <c r="I31" i="120"/>
  <c r="AT25" i="121"/>
  <c r="Z57" i="109"/>
  <c r="X63" i="109"/>
  <c r="X69" i="109" s="1"/>
  <c r="Y35" i="109"/>
  <c r="Y41" i="109" s="1"/>
  <c r="Y57" i="109"/>
  <c r="Y63" i="109" s="1"/>
  <c r="C13" i="109"/>
  <c r="V39" i="107"/>
  <c r="V35" i="107"/>
  <c r="Z16" i="109" s="1"/>
  <c r="L28" i="121" l="1"/>
  <c r="Z19" i="109"/>
  <c r="C19" i="109" s="1"/>
  <c r="K29" i="120"/>
  <c r="AU25" i="121"/>
  <c r="AV25" i="121"/>
  <c r="R28" i="120"/>
  <c r="AR27" i="121"/>
  <c r="L27" i="121"/>
  <c r="J30" i="121"/>
  <c r="T28" i="121"/>
  <c r="T30" i="121" s="1"/>
  <c r="S28" i="121"/>
  <c r="S30" i="121" s="1"/>
  <c r="R30" i="121"/>
  <c r="Y69" i="109"/>
  <c r="Z36" i="109"/>
  <c r="Z58" i="109"/>
  <c r="C14" i="109"/>
  <c r="C35" i="109"/>
  <c r="Y47" i="109"/>
  <c r="Z59" i="109"/>
  <c r="C59" i="109" s="1"/>
  <c r="Z37" i="109"/>
  <c r="C37" i="109" s="1"/>
  <c r="C15" i="109"/>
  <c r="Y25" i="109"/>
  <c r="C57" i="109"/>
  <c r="V41" i="107"/>
  <c r="N28" i="121" l="1"/>
  <c r="M28" i="121"/>
  <c r="AT27" i="121"/>
  <c r="N27" i="121"/>
  <c r="M27" i="121"/>
  <c r="L30" i="121"/>
  <c r="X28" i="121"/>
  <c r="K31" i="120"/>
  <c r="N29" i="120"/>
  <c r="C36" i="109"/>
  <c r="Z60" i="109"/>
  <c r="C60" i="109" s="1"/>
  <c r="Z38" i="109"/>
  <c r="C38" i="109" s="1"/>
  <c r="C16" i="109"/>
  <c r="C58" i="109"/>
  <c r="R29" i="120" l="1"/>
  <c r="R31" i="120" s="1"/>
  <c r="AR28" i="121"/>
  <c r="N31" i="120"/>
  <c r="S31" i="120" s="1"/>
  <c r="AU27" i="121"/>
  <c r="AV27" i="121"/>
  <c r="M30" i="121"/>
  <c r="Y28" i="121"/>
  <c r="Y30" i="121" s="1"/>
  <c r="Z28" i="121"/>
  <c r="Z30" i="121" s="1"/>
  <c r="X30" i="121"/>
  <c r="N30" i="121"/>
  <c r="Z41" i="109"/>
  <c r="C41" i="109" s="1"/>
  <c r="C48" i="109" s="1"/>
  <c r="Z63" i="109"/>
  <c r="Z69" i="109" s="1"/>
  <c r="C69" i="109" s="1"/>
  <c r="Z25" i="109"/>
  <c r="C25" i="109" s="1"/>
  <c r="C26" i="109"/>
  <c r="AT28" i="121" l="1"/>
  <c r="AR30" i="121"/>
  <c r="Z47" i="109"/>
  <c r="C63" i="109"/>
  <c r="C70" i="109" s="1"/>
  <c r="AV28" i="121" l="1"/>
  <c r="AV30" i="121" s="1"/>
  <c r="AU28" i="121"/>
  <c r="AU30" i="121" s="1"/>
  <c r="AT30" i="121"/>
  <c r="C47" i="109"/>
</calcChain>
</file>

<file path=xl/comments1.xml><?xml version="1.0" encoding="utf-8"?>
<comments xmlns="http://schemas.openxmlformats.org/spreadsheetml/2006/main">
  <authors>
    <author>Elaine Croft McKenzie</author>
  </authors>
  <commentList>
    <comment ref="B69" authorId="0">
      <text>
        <r>
          <rPr>
            <b/>
            <sz val="8"/>
            <color indexed="81"/>
            <rFont val="Tahoma"/>
            <family val="2"/>
          </rPr>
          <t xml:space="preserve">Source: document Social Cost of Carbon for Regulatory Impact Analysis Under Executive Order 12866 (February 2010), on page 39 in Table A-1 “Annual SCC Values 2010-2050 (in 2007 dollars)”. </t>
        </r>
      </text>
    </comment>
  </commentList>
</comments>
</file>

<file path=xl/comments2.xml><?xml version="1.0" encoding="utf-8"?>
<comments xmlns="http://schemas.openxmlformats.org/spreadsheetml/2006/main">
  <authors>
    <author>Elaine Croft McKenzie</author>
  </authors>
  <commentList>
    <comment ref="F5" authorId="0">
      <text>
        <r>
          <rPr>
            <b/>
            <sz val="8"/>
            <color indexed="81"/>
            <rFont val="Tahoma"/>
            <family val="2"/>
          </rPr>
          <t xml:space="preserve">Source: documentSocial Cost of Carbon for Regulatory Impact Analysis Under Executive Order 12866 (February 2010), on page 39 in Table A-1 “Annual SCC Values 2010-2050 (in 2007 dollars)”. </t>
        </r>
      </text>
    </comment>
    <comment ref="H5" authorId="0">
      <text>
        <r>
          <rPr>
            <b/>
            <sz val="8"/>
            <color indexed="81"/>
            <rFont val="Tahoma"/>
            <family val="2"/>
          </rPr>
          <t xml:space="preserve">Source: documentSocial Cost of Carbon for Regulatory Impact Analysis Under Executive Order 12866 (February 2010), on page 39 in Table A-1 “Annual SCC Values 2010-2050 (in 2007 dollars)”. </t>
        </r>
      </text>
    </comment>
  </commentList>
</comments>
</file>

<file path=xl/comments3.xml><?xml version="1.0" encoding="utf-8"?>
<comments xmlns="http://schemas.openxmlformats.org/spreadsheetml/2006/main">
  <authors>
    <author>Elaine Croft McKenzie</author>
  </authors>
  <commentList>
    <comment ref="J4" authorId="0">
      <text>
        <r>
          <rPr>
            <b/>
            <sz val="8"/>
            <color indexed="81"/>
            <rFont val="Tahoma"/>
            <family val="2"/>
          </rPr>
          <t>Elaine Croft McKenzie:</t>
        </r>
        <r>
          <rPr>
            <sz val="8"/>
            <color indexed="81"/>
            <rFont val="Tahoma"/>
            <family val="2"/>
          </rPr>
          <t xml:space="preserve">
NHTSA, 2011 - from Tiger IV BCA guidance, Table 4, which converts from a single "# of accidents" statistic to the AIS scale</t>
        </r>
      </text>
    </comment>
  </commentList>
</comments>
</file>

<file path=xl/sharedStrings.xml><?xml version="1.0" encoding="utf-8"?>
<sst xmlns="http://schemas.openxmlformats.org/spreadsheetml/2006/main" count="3617" uniqueCount="855">
  <si>
    <t>AM</t>
  </si>
  <si>
    <t>PM</t>
  </si>
  <si>
    <t>Auto.Commute</t>
  </si>
  <si>
    <t>Auto.Business</t>
  </si>
  <si>
    <t>Truck</t>
  </si>
  <si>
    <t>Description</t>
  </si>
  <si>
    <t>Average</t>
  </si>
  <si>
    <t>Opperating Cost</t>
  </si>
  <si>
    <t>Small Sedan</t>
  </si>
  <si>
    <t>Medium Sedan</t>
  </si>
  <si>
    <t>Large Sedan</t>
  </si>
  <si>
    <t>Gas</t>
  </si>
  <si>
    <t>Maintenance</t>
  </si>
  <si>
    <t>Tires</t>
  </si>
  <si>
    <t>4WD SUV</t>
  </si>
  <si>
    <t>Minivan</t>
  </si>
  <si>
    <t>Passenger Operating Costs, Cents per Mile, Nationwide 2014</t>
  </si>
  <si>
    <t>Passenger Operating Costs, Cents per Mile, Nationwide 2004</t>
  </si>
  <si>
    <t>AAA, Your Driving Costs, 2005 Edition</t>
  </si>
  <si>
    <t>AAA, Your Driving Costs, 2015 Edition</t>
  </si>
  <si>
    <t>CAGR</t>
  </si>
  <si>
    <t>Consumer Price Index - All Urban Consumers</t>
  </si>
  <si>
    <t>Original Data Value</t>
  </si>
  <si>
    <t>Series Id:</t>
  </si>
  <si>
    <t>CUUR0300SA0,CUUS0300SA0</t>
  </si>
  <si>
    <t>Not Seasonally Adjusted</t>
  </si>
  <si>
    <t>Area:</t>
  </si>
  <si>
    <t>South urban</t>
  </si>
  <si>
    <t>Item:</t>
  </si>
  <si>
    <t>All items</t>
  </si>
  <si>
    <t>Base Period:</t>
  </si>
  <si>
    <t>1982-84=100</t>
  </si>
  <si>
    <t>Years:</t>
  </si>
  <si>
    <t>1990 to 2015</t>
  </si>
  <si>
    <t>Year</t>
  </si>
  <si>
    <t>Annual</t>
  </si>
  <si>
    <t>http://data.bls.gov/pdq/SurveyOutputServlet</t>
  </si>
  <si>
    <t>CAGR the last 10 years =</t>
  </si>
  <si>
    <t>Auto.Leasure</t>
  </si>
  <si>
    <t>Adjustment by Purpose</t>
  </si>
  <si>
    <t>An Analysis of the Operational Costs of Trucking: 2015 Update (ATRI, September 2015)</t>
  </si>
  <si>
    <t>Vehicle Operating Costs for Commercial Vehicles ($/mile) Nationwide, 2008-2014</t>
  </si>
  <si>
    <t>Operating Cost</t>
  </si>
  <si>
    <t>Fuel Costs</t>
  </si>
  <si>
    <t>Truck/Trailer Lease or Purchase Payments</t>
  </si>
  <si>
    <t>Repair &amp; Maintenance</t>
  </si>
  <si>
    <t>Truck Insurance Premiums</t>
  </si>
  <si>
    <t>Permits and Licenses</t>
  </si>
  <si>
    <t>Tolls</t>
  </si>
  <si>
    <t>Total Less Fuel</t>
  </si>
  <si>
    <t>CAGR, 2008-2014</t>
  </si>
  <si>
    <t>Vehicle Operating Costs for Commercial Vehicles ($/mile) Southeast Region, 2008-2014</t>
  </si>
  <si>
    <t>2017 Costs</t>
  </si>
  <si>
    <t>2017 Fuel Costs</t>
  </si>
  <si>
    <t>https://www.eia.gov/dnav/pet/PET_PRI_GND_DCUS_NUS_W.htm</t>
  </si>
  <si>
    <t>US Energy Information Administration</t>
  </si>
  <si>
    <t>Date Range</t>
  </si>
  <si>
    <t>95 to 15</t>
  </si>
  <si>
    <t>2K to 15</t>
  </si>
  <si>
    <t>05 to 15</t>
  </si>
  <si>
    <t>95 to 14</t>
  </si>
  <si>
    <t>2K to 14</t>
  </si>
  <si>
    <t>05 to 14</t>
  </si>
  <si>
    <t>Used</t>
  </si>
  <si>
    <t>Vehicle Operating Costs for Commercial Vehicles ($/Hour) Nationwide, 2008-2014</t>
  </si>
  <si>
    <t>By Abbreviated Injury Scale (AIS) Severity</t>
  </si>
  <si>
    <t xml:space="preserve">Severity </t>
  </si>
  <si>
    <t>Fraction of VSL</t>
  </si>
  <si>
    <t>AIS 1</t>
  </si>
  <si>
    <t>Minor</t>
  </si>
  <si>
    <t>AIS 2</t>
  </si>
  <si>
    <t>Moderate</t>
  </si>
  <si>
    <t>AIS 3</t>
  </si>
  <si>
    <t>Serious</t>
  </si>
  <si>
    <t>AIS 4</t>
  </si>
  <si>
    <t>Severe</t>
  </si>
  <si>
    <t>AIS 5</t>
  </si>
  <si>
    <t>Critical</t>
  </si>
  <si>
    <t>AIS 6</t>
  </si>
  <si>
    <t>Fatal</t>
  </si>
  <si>
    <t>Property Damage Only (PDO) Crashes</t>
  </si>
  <si>
    <t>Fatal Crashes</t>
  </si>
  <si>
    <t>Excerpt from Table 1: Recommended Monetized Values and Table 4: KABCO/Unknown - AIS Data Conversion Matrix</t>
  </si>
  <si>
    <t>AIS Level</t>
  </si>
  <si>
    <t>Severity</t>
  </si>
  <si>
    <t>O (No Injury)</t>
  </si>
  <si>
    <t>U (Injured, Severity Unknown)</t>
  </si>
  <si>
    <t># of Non Fatal Accidents (Unknown if Injured)</t>
  </si>
  <si>
    <t>No Injury</t>
  </si>
  <si>
    <t>Source: National Highway Traffic Safety Administration</t>
  </si>
  <si>
    <t>Unsurviable</t>
  </si>
  <si>
    <t>Calculated Value of Crash (No Injury)</t>
  </si>
  <si>
    <t>Calculated Value of Crash (Injury)</t>
  </si>
  <si>
    <t>Calculated Value of Crash (Unknown if Injury)</t>
  </si>
  <si>
    <t>Calculated Value of Crash (Fatality)</t>
  </si>
  <si>
    <t>Average Value of Property Damange Crash</t>
  </si>
  <si>
    <t>Injury Crashes</t>
  </si>
  <si>
    <t>Passenger Cars</t>
  </si>
  <si>
    <t>Light Truck</t>
  </si>
  <si>
    <t>Total</t>
  </si>
  <si>
    <t>Non-Gasoline Costs</t>
  </si>
  <si>
    <t>Gallons Per Mile by Speed</t>
  </si>
  <si>
    <t>MPH</t>
  </si>
  <si>
    <t>Auto</t>
  </si>
  <si>
    <t>Booze-Allen and Hamilton Inc (1999) California Life-Cycle Benefit/Cost Analysis Model (Cal-B/C) - Technical Supplement to User's GuideC, California Department of Transportation</t>
  </si>
  <si>
    <t>U.S. All Grades All Formulations Retail Gasoline Prices (Dollars per Gallon)</t>
  </si>
  <si>
    <t>Max MPH</t>
  </si>
  <si>
    <t>Min MPH</t>
  </si>
  <si>
    <t>Gasoline</t>
  </si>
  <si>
    <t>Diesel</t>
  </si>
  <si>
    <t>Value of Emissions</t>
  </si>
  <si>
    <t>Emission Type</t>
  </si>
  <si>
    <t>$ / metric ton (MT) ($2013)</t>
  </si>
  <si>
    <t>Carbon dioxide (CO2)</t>
  </si>
  <si>
    <t>(varies)*</t>
  </si>
  <si>
    <t>Volatile Organic Compounds (VOCs)</t>
  </si>
  <si>
    <t>Nitrogen oxides (NOx)</t>
  </si>
  <si>
    <t>Particulate matter (PM)</t>
  </si>
  <si>
    <t>Source: Corporate Average Fuel Economy for MY 2017 - MY 2025 Passenger Cars and Light Trucks (August 2012), page 922, Table VIII-16, "Economic Values used for Benefits Computations (2010 Dollars)"</t>
  </si>
  <si>
    <t>http://www.nhtsa.gov/staticfiles/rulemaking/pdf/cafe/FRIA_2017-2025.pdf</t>
  </si>
  <si>
    <t>CO2 per Gallon of Gasoline</t>
  </si>
  <si>
    <t>grams CO2/Gallon</t>
  </si>
  <si>
    <t>CO2 per Gallon of Diesel</t>
  </si>
  <si>
    <t>EPA, Office of Transportation and Air Quality, "Greenhouse Gas Emissions from a Typical Passenger Vehicle", May 2014</t>
  </si>
  <si>
    <t>Pollutant/Fuel</t>
  </si>
  <si>
    <t>Emissions &amp; Fuel Consumption Rates per Mile Driven</t>
  </si>
  <si>
    <t>Light Trucks</t>
  </si>
  <si>
    <t>VOC</t>
  </si>
  <si>
    <t>THC</t>
  </si>
  <si>
    <t>CO</t>
  </si>
  <si>
    <t>NOX</t>
  </si>
  <si>
    <t>PM10</t>
  </si>
  <si>
    <t>PM(total)</t>
  </si>
  <si>
    <t>CO2</t>
  </si>
  <si>
    <t>Gasoline Consumption</t>
  </si>
  <si>
    <t>Emissions (grams) per Gallon</t>
  </si>
  <si>
    <t>Gallons per Mile</t>
  </si>
  <si>
    <t>Total Less Fuel and Tolls</t>
  </si>
  <si>
    <t>EPA, Office of Transportation and Air Quality, "Average Annual Emissions and Fuel Consumption for Gasoline-Fueled Passenger Cars and Light Trucks", October 2008</t>
  </si>
  <si>
    <t>Vehicle Type</t>
  </si>
  <si>
    <t>Passenger Car</t>
  </si>
  <si>
    <t>Auto Average</t>
  </si>
  <si>
    <t>Heavy Truck</t>
  </si>
  <si>
    <t>U.S. Energy Information Administration, "Januray 2016 Monthly Energy Review</t>
  </si>
  <si>
    <t>Miles per Gallon, 2014</t>
  </si>
  <si>
    <t>Emissions (grams) per Mile</t>
  </si>
  <si>
    <t>Averages</t>
  </si>
  <si>
    <t>Pollutant</t>
  </si>
  <si>
    <t>PM2.5</t>
  </si>
  <si>
    <t>PM Total</t>
  </si>
  <si>
    <t>Heavy Trucks</t>
  </si>
  <si>
    <t>Idle Emission Rates (grams/hour)</t>
  </si>
  <si>
    <t>Light Duty Gas Vehicles</t>
  </si>
  <si>
    <t>Light Duty Gas Trucks</t>
  </si>
  <si>
    <t>Average (Auto)</t>
  </si>
  <si>
    <t>Heavy Duty Diesel Trucks</t>
  </si>
  <si>
    <t>EPA, Office of Transportation and Air Quality, "Idling Vehicle Emissions for Passenger Cars, Light-Duty Trucks, and Heavy-Duty Trucks", October 2008</t>
  </si>
  <si>
    <t>EPA, Office of Transportation and Air Quality, "Average In-Use Emissions from Heavy Dutty Trucks", October 2008</t>
  </si>
  <si>
    <t>Sulfur dioxide (SO2)</t>
  </si>
  <si>
    <t>CO2 grams per Gallon</t>
  </si>
  <si>
    <t>CO2 grams per Mile</t>
  </si>
  <si>
    <t>Gal/Hour</t>
  </si>
  <si>
    <t>Compact Sedan</t>
  </si>
  <si>
    <t>Idle Fuel Use and CO2 Emissions</t>
  </si>
  <si>
    <t>Medium Truck</t>
  </si>
  <si>
    <t>Tractor-Semitrailer</t>
  </si>
  <si>
    <t>CO2 g/Gallon</t>
  </si>
  <si>
    <t>CO2 g/hr</t>
  </si>
  <si>
    <t>Source: Department of Energy, Argon National Laboratory, "Idling Reduction Calculator", December 2014</t>
  </si>
  <si>
    <t>Calculation Factors from TIGER V BCA Resource Guide - May 22, 2013 - Calculation of Sustainability Factors and Example Calculation</t>
  </si>
  <si>
    <t>Value of CO2 Emissions (per Metric Ton)</t>
  </si>
  <si>
    <t>Model Year</t>
  </si>
  <si>
    <t>Gas Cars</t>
  </si>
  <si>
    <t>Gas Light Trucks</t>
  </si>
  <si>
    <t>Diesel Heavy Trucks</t>
  </si>
  <si>
    <t>Source: Department of Energy, Argon National Laboratory, "Updated Emissions Factors of Air Pollutants from Vehicle Operations in GREET Using MOVES", September 2013</t>
  </si>
  <si>
    <t>Avg of Gas Vehicles</t>
  </si>
  <si>
    <t>Fuel Type</t>
  </si>
  <si>
    <t>Average All Model Years</t>
  </si>
  <si>
    <t>grams/hour</t>
  </si>
  <si>
    <t>Source: CRC, E55-59, See: http://www.crcao.com/, assuming 0.4 gal/hour</t>
  </si>
  <si>
    <t>Idling Emission Rate of SO2 for Trucks</t>
  </si>
  <si>
    <t>SO2 Emissions (g/mile)</t>
  </si>
  <si>
    <t>Idling Emission Rate of SO2 for Autos</t>
  </si>
  <si>
    <t>Source</t>
  </si>
  <si>
    <t>Value</t>
  </si>
  <si>
    <t>VOT Adjustment Leisure</t>
  </si>
  <si>
    <t>VOT Adjustment Commute</t>
  </si>
  <si>
    <t>VOT Adjustment Business</t>
  </si>
  <si>
    <t>VOT Adjustment Trucking</t>
  </si>
  <si>
    <t>Occupancy: Leisure, AM</t>
  </si>
  <si>
    <t>Occupancy: Leisure, PM</t>
  </si>
  <si>
    <t>Occupancy: Commute, AM</t>
  </si>
  <si>
    <t>Occupancy: Commute, PM</t>
  </si>
  <si>
    <t>Occupancy: Business, AM</t>
  </si>
  <si>
    <t>Occupancy: Business, PM</t>
  </si>
  <si>
    <t>Occupancy: Truck, AM</t>
  </si>
  <si>
    <t>Occupancy: Truck, PM</t>
  </si>
  <si>
    <t>Occupancy: Truck, NT</t>
  </si>
  <si>
    <t>Value of Time Input</t>
  </si>
  <si>
    <t>Average Gallons per Mile, Auto</t>
  </si>
  <si>
    <t>Average Gallons per Mile, Truck</t>
  </si>
  <si>
    <t>Safety Costs</t>
  </si>
  <si>
    <t>Crash Rate per 100 million VMT, Propert Damage Only</t>
  </si>
  <si>
    <t>Crash Rate per 100 million VMT, Injury</t>
  </si>
  <si>
    <t>Crash Rate per 100 million VMT, Fatal</t>
  </si>
  <si>
    <t>VOC, Non-Fuel Auto,  (2015$/Mile)</t>
  </si>
  <si>
    <t>VOC, Non-Fuel Truck, Southeast (2015$/Mile)</t>
  </si>
  <si>
    <t>Gasoline Cost (2015$/Gallon)</t>
  </si>
  <si>
    <t>Diesel Cost (2015$/Gallon)</t>
  </si>
  <si>
    <t>Value per Crash, Property Damage Only (2015$)</t>
  </si>
  <si>
    <t>Value per Crash, Injury (2015$)</t>
  </si>
  <si>
    <t>Value per Crash, Fatal (2015$)</t>
  </si>
  <si>
    <t>(2015$)</t>
  </si>
  <si>
    <t>Source: Guidance on Treatment of the Economic Value of a Statistical Life in US Department of Transportation Analyses (2016)</t>
  </si>
  <si>
    <t>Unit Value, in $2015</t>
  </si>
  <si>
    <t>Guidance on Treatment of the Economic Value of a Statistical Life in US Department of Transportation Analyses (2016)</t>
  </si>
  <si>
    <t>$/MT, 2015</t>
  </si>
  <si>
    <t>3% SCC Rate (2015$)</t>
  </si>
  <si>
    <t>Technical Suport Document: Technical Update of the Social Cost of Carbon for Regulatory Impact Analysis Under Executive Order 12866, 2015, page 17, Table A1</t>
  </si>
  <si>
    <t>Emissions</t>
  </si>
  <si>
    <t>Carbon dioxide (CO2) - $/Metric Ton, 2015$</t>
  </si>
  <si>
    <t>Volatile Organic Compounds (VOCs) - $/Metric Ton, 2015$</t>
  </si>
  <si>
    <t>Nitrogen oxides (NOx) - $/Metric Ton, 2015$</t>
  </si>
  <si>
    <t>Particulate matter (PM) - $/Metric Ton, 2015$</t>
  </si>
  <si>
    <t>Sulfur dioxide (SO2) - $/Metric Ton, 2015$</t>
  </si>
  <si>
    <t>Carbon dioxide (CO2) - Auto, Grams per Mile</t>
  </si>
  <si>
    <t>Volatile Organic Compounds (VOCs) - Auto, Grams per Mile</t>
  </si>
  <si>
    <t>Nitrogen oxides (NOx) - Auto, Grams per Mile</t>
  </si>
  <si>
    <t>Particulate matter (PM) - Auto, Grams per Mile</t>
  </si>
  <si>
    <t>Sulfur dioxide (SO2) - Auto, Grams per Mile</t>
  </si>
  <si>
    <t>Carbon dioxide (CO2) - Truck, Grams per Mile</t>
  </si>
  <si>
    <t>Volatile Organic Compounds (VOCs) - Truck, Grams per Mile</t>
  </si>
  <si>
    <t>Nitrogen oxides (NOx) - Truck, Grams per Mile</t>
  </si>
  <si>
    <t>Particulate matter (PM) - Truck, Grams per Mile</t>
  </si>
  <si>
    <t>Sulfur dioxide (SO2) - Truck, Grams per Mile</t>
  </si>
  <si>
    <t>2015Average</t>
  </si>
  <si>
    <t>2015 Costs</t>
  </si>
  <si>
    <t>2015 Fuel Costs</t>
  </si>
  <si>
    <t>VA 2015</t>
  </si>
  <si>
    <t>Diesel (on-Highway) All Types</t>
  </si>
  <si>
    <t>Convert From 2015 Dollars</t>
  </si>
  <si>
    <t>Convert to 2015  Dollars</t>
  </si>
  <si>
    <t>Calculation Factors from TIGER VIII BCA Resource Guide</t>
  </si>
  <si>
    <t>Comprehensive Costs of Traffic Crashes (in 2015 dollars)</t>
  </si>
  <si>
    <t>Cost per Injury (in 2015 dollars)</t>
  </si>
  <si>
    <r>
      <t xml:space="preserve">Source: U.S. D Department of Transportation Memorandum. Guidance on </t>
    </r>
    <r>
      <rPr>
        <i/>
        <sz val="11"/>
        <color theme="1"/>
        <rFont val="Calibri"/>
        <family val="2"/>
        <scheme val="minor"/>
      </rPr>
      <t>Treatment of the Economic Value of a Statistical Life (VSL) in U.S. Department of Transportation Analyses – 2015 Adjustment</t>
    </r>
    <r>
      <rPr>
        <sz val="11"/>
        <color theme="1"/>
        <rFont val="Calibri"/>
        <family val="2"/>
        <scheme val="minor"/>
      </rPr>
      <t>. June 17, 2016</t>
    </r>
  </si>
  <si>
    <t>Cost per Vehicle (in 2015 dollars)</t>
  </si>
  <si>
    <t>Source: The Economic and Societal Impact of Motor Vehicle Crashes, 2010 (Revised May 2015)</t>
  </si>
  <si>
    <t>Count of Crashes</t>
  </si>
  <si>
    <t>Crahes per 100 Million VMT</t>
  </si>
  <si>
    <t>Total Crashes</t>
  </si>
  <si>
    <t>PDO Crashes</t>
  </si>
  <si>
    <t xml:space="preserve">Note: </t>
  </si>
  <si>
    <t xml:space="preserve">In 2014, there were </t>
  </si>
  <si>
    <t>per US Department of Transportation, Federal Highway Administration, "Highway Statistics, 2014", Table VM-2</t>
  </si>
  <si>
    <t>Study Region Total</t>
  </si>
  <si>
    <t>VMT</t>
  </si>
  <si>
    <t>Leisure</t>
  </si>
  <si>
    <t>Commute</t>
  </si>
  <si>
    <t>Business</t>
  </si>
  <si>
    <t>VHT</t>
  </si>
  <si>
    <t>Delay</t>
  </si>
  <si>
    <t>Leisure:</t>
  </si>
  <si>
    <t>Commute:</t>
  </si>
  <si>
    <t>Business:</t>
  </si>
  <si>
    <t>Truck:</t>
  </si>
  <si>
    <t>Days/Year</t>
  </si>
  <si>
    <t>Daily Change</t>
  </si>
  <si>
    <t>Annualized Change</t>
  </si>
  <si>
    <t>t</t>
  </si>
  <si>
    <t>Annual Change</t>
  </si>
  <si>
    <t>(Build) - (No-Build)</t>
  </si>
  <si>
    <t>N/A</t>
  </si>
  <si>
    <t>Occupancy</t>
  </si>
  <si>
    <t>VOT</t>
  </si>
  <si>
    <t>Rate</t>
  </si>
  <si>
    <t>Adjustment</t>
  </si>
  <si>
    <t>Average Wage Rate, Auto (2015$/hour)</t>
  </si>
  <si>
    <t>Average Wage Rate, Truck (2015$/hour)</t>
  </si>
  <si>
    <t>Change in VOT</t>
  </si>
  <si>
    <t>Non-Fuel VOC, Auto (2015$/mile)</t>
  </si>
  <si>
    <t>Non-Fuel VOC, Truck (2015$/mile)</t>
  </si>
  <si>
    <t>Change in Non-Fuel VOC</t>
  </si>
  <si>
    <t>Change in Fuel VOC</t>
  </si>
  <si>
    <t>Change in Safety VOC</t>
  </si>
  <si>
    <t>Change in VOC's Cost</t>
  </si>
  <si>
    <t>grams/mile</t>
  </si>
  <si>
    <t>grams/metric ton</t>
  </si>
  <si>
    <t>VOC's Cost</t>
  </si>
  <si>
    <t>per metric ton</t>
  </si>
  <si>
    <t>NOx Cost</t>
  </si>
  <si>
    <t>Change in NOx Cost</t>
  </si>
  <si>
    <t>PM Cost</t>
  </si>
  <si>
    <t>Change in PM Cost</t>
  </si>
  <si>
    <t>SO2 Cost</t>
  </si>
  <si>
    <t>Change in SO2 Cost</t>
  </si>
  <si>
    <t>Change in CO2 Cost</t>
  </si>
  <si>
    <t>Change in Emissions Cost</t>
  </si>
  <si>
    <t>(CO2 + VOC's, NOx, PM, SO2)</t>
  </si>
  <si>
    <t>Monetized Value of Changes in Travel Efficiencies</t>
  </si>
  <si>
    <t>Value of Time</t>
  </si>
  <si>
    <t>Auto Total</t>
  </si>
  <si>
    <t>Grand Total</t>
  </si>
  <si>
    <t>Non-Fuel VOC</t>
  </si>
  <si>
    <t>Fuel VOC</t>
  </si>
  <si>
    <t>Emissions Costs</t>
  </si>
  <si>
    <t>Total, All Costs</t>
  </si>
  <si>
    <t>Cost Benefit Analysis</t>
  </si>
  <si>
    <t>All Dollar Values are in 2015 Dollars</t>
  </si>
  <si>
    <t>Benefits</t>
  </si>
  <si>
    <t>Change in Travel Efficiency (Build - No-Build)</t>
  </si>
  <si>
    <t>Vehicle Miles Traveled</t>
  </si>
  <si>
    <t xml:space="preserve">Vehicle Hours Traveled </t>
  </si>
  <si>
    <t>Hours of Delay</t>
  </si>
  <si>
    <t>Reduction in Non-Fuel Vehicle Operating Costs</t>
  </si>
  <si>
    <t>Reduction in Fuel Vehicle Operating Costs</t>
  </si>
  <si>
    <t>Reduction in Safety Costs</t>
  </si>
  <si>
    <t>Reduction in Emissions Costs</t>
  </si>
  <si>
    <t>Reduction in Logistics Costs</t>
  </si>
  <si>
    <t>Costs</t>
  </si>
  <si>
    <t>Reduction in Value of Time Costs</t>
  </si>
  <si>
    <t>Maintenance and Operations Costs</t>
  </si>
  <si>
    <t>Total Benefits</t>
  </si>
  <si>
    <t>Total Costs</t>
  </si>
  <si>
    <t>Net Benefits</t>
  </si>
  <si>
    <t>2017 through 2040</t>
  </si>
  <si>
    <t>SUM</t>
  </si>
  <si>
    <t>Benefit-Cost Ratio</t>
  </si>
  <si>
    <t>Benefits (No Discounting)</t>
  </si>
  <si>
    <t>Costs (No Discounting)</t>
  </si>
  <si>
    <t>Benefits vs. Costs (No Discounting)</t>
  </si>
  <si>
    <t>Cost Benefit Analysis (Discounted)</t>
  </si>
  <si>
    <t>Discount Rate:</t>
  </si>
  <si>
    <t>Change in Travel Efficiency</t>
  </si>
  <si>
    <t>Total VHT</t>
  </si>
  <si>
    <t>AM VHT</t>
  </si>
  <si>
    <t>PM VHT</t>
  </si>
  <si>
    <t>AM Delay</t>
  </si>
  <si>
    <t>PM Delay</t>
  </si>
  <si>
    <t>Total Delay</t>
  </si>
  <si>
    <t>2040 No-Build</t>
  </si>
  <si>
    <t>2040 Build</t>
  </si>
  <si>
    <t>AM VMT</t>
  </si>
  <si>
    <t>PM VMT</t>
  </si>
  <si>
    <t>Total VMT</t>
  </si>
  <si>
    <t>Peak VHT</t>
  </si>
  <si>
    <t>Peak VMT</t>
  </si>
  <si>
    <t>Free-Flow VHT (VHT-Delay)</t>
  </si>
  <si>
    <t>Free-Flow Rate (min/mile)</t>
  </si>
  <si>
    <t>Free-Flow VHT (minutes)</t>
  </si>
  <si>
    <t>Peak VHT (minutes)</t>
  </si>
  <si>
    <t>Peak Rate (min/mile)</t>
  </si>
  <si>
    <t>TTI (Peak Rate/FF Rate)</t>
  </si>
  <si>
    <t>Reduction in Repair Costs</t>
  </si>
  <si>
    <t>Vehicle Class/Highway Class</t>
  </si>
  <si>
    <t>2000 Pavement Costs ( in cents/mile)</t>
  </si>
  <si>
    <t>Autos/Rural Interstate</t>
  </si>
  <si>
    <t>Autos/Urban Interstate</t>
  </si>
  <si>
    <t>40 kip 4-axle S.U. Truck/Rural Interstate</t>
  </si>
  <si>
    <t>40 kip 4-axle S.U. Truck/Urban Interstate</t>
  </si>
  <si>
    <t>60 kip 4-axle S.U. Truck/Rural Interstate</t>
  </si>
  <si>
    <t>60 kip 4-axle S.U. Truck/Urban Interstate</t>
  </si>
  <si>
    <t>60 kip 5-axle Comb/Rural Interstate</t>
  </si>
  <si>
    <t>60 kip 5-axle Comb/Urban Interstate</t>
  </si>
  <si>
    <t>80 kip 5-axle Comb/Rural Interstate</t>
  </si>
  <si>
    <t>80 kip 5-axle Comb/Urban Interstate</t>
  </si>
  <si>
    <t>Source: Addendum to the 1997 Federal Highway Cost Allocation Study Final Report, 2000. Table 13, for 80 kip 5-axle truck, rural highway</t>
  </si>
  <si>
    <t>The marginal costs of highway use are the added costs associated with a unit increase in highway use (measured, for example, in cents per vehicle mile).These marginal costs include costs to the highway user (e.g., travel time and fuel), costs imposed on other highway users (principally crash costs and congestion), costs imposed on non-users, and costs borne by public agencies responsible for the highway system (e.g., use-related maintenance costs). Highway users take their own vehicle operating and travel time costs into account when they decide whether or not to make a trip, but they generally do not consider costs they impose on others.</t>
  </si>
  <si>
    <t>Pavement Costs ( in cents/mile) in 2015$</t>
  </si>
  <si>
    <t>Marginal Pavement Costs ( in cents per mile)</t>
  </si>
  <si>
    <t>2010 Pavement Costs (in cents per mile)</t>
  </si>
  <si>
    <t>Source: GAO-11-134 Freight Transportation, 2011, page 24</t>
  </si>
  <si>
    <t>Pavement Costs</t>
  </si>
  <si>
    <t>Addendum to the 1997 Federal Highway Cost Allocation Study Final Report, 2000. Table 13</t>
  </si>
  <si>
    <t>Auto, urban, Interstate (2015%/mile)</t>
  </si>
  <si>
    <t>Pavement Costs, Auto (2015$/mile)</t>
  </si>
  <si>
    <t>Pavement Costs, Truck (2015$/mile)</t>
  </si>
  <si>
    <t>Change in Pavement Cost</t>
  </si>
  <si>
    <t xml:space="preserve">All </t>
  </si>
  <si>
    <t>Truck, 80 kip 5-axle Comb/Urban Interstate (2015$/mile)</t>
  </si>
  <si>
    <t>All Trucks (less pickup trucks)</t>
  </si>
  <si>
    <t>Lane Miles</t>
  </si>
  <si>
    <t>Current</t>
  </si>
  <si>
    <t>Future NB</t>
  </si>
  <si>
    <t>Future B</t>
  </si>
  <si>
    <t>TOTAL</t>
  </si>
  <si>
    <t>Net Increase in Lane Miles (Build)-(No-Build)</t>
  </si>
  <si>
    <t>Free-Flow Speed (mph)</t>
  </si>
  <si>
    <t>Peak Speed (mph)</t>
  </si>
  <si>
    <t>Operations and Maintenance Costs</t>
  </si>
  <si>
    <t>Assumed Pavement Life (Years)</t>
  </si>
  <si>
    <t>Annual Cost per Lane Mile (2015$)</t>
  </si>
  <si>
    <t>CS - Industry Standard</t>
  </si>
  <si>
    <t>Calculation on Travel Time Index</t>
  </si>
  <si>
    <t>Change in Vehicle Miles Traveled</t>
  </si>
  <si>
    <t xml:space="preserve">Change in Vehicle Hours Traveled </t>
  </si>
  <si>
    <t>Change in Hours of Delay</t>
  </si>
  <si>
    <t>Benefits vs. Costs (7% Discount Rate)</t>
  </si>
  <si>
    <t>Benefits vs. Costs (3% Discount Rate)</t>
  </si>
  <si>
    <t>Average of 60 and 80 kipp 5-axle Cumbo/Urban Interstate</t>
  </si>
  <si>
    <t>Intercity Travel</t>
  </si>
  <si>
    <t>Local Travel</t>
  </si>
  <si>
    <t>Personal</t>
  </si>
  <si>
    <t>All Purposes</t>
  </si>
  <si>
    <t>2015$</t>
  </si>
  <si>
    <t>2014$</t>
  </si>
  <si>
    <t>Wage Rates</t>
  </si>
  <si>
    <t>Truck Drivers</t>
  </si>
  <si>
    <t>Revised Departmental Guidance on Valuation of Travel Time in Economic Analysis (Revision 2 – corrected)</t>
  </si>
  <si>
    <t>Gulf Coast (PADD 3)</t>
  </si>
  <si>
    <t>US Energy Information Administration, Gulf Coast,  All Grades All Formulations Retail Gasoline Prices</t>
  </si>
  <si>
    <t>US Energy Information Administration, Gulf Coast, Diesel (On-Highway) - All Types</t>
  </si>
  <si>
    <t>vehicle miles traveled on Arkansas roads.</t>
  </si>
  <si>
    <t>Crashes by Type, Arkansas</t>
  </si>
  <si>
    <t>Arkansas State Police, Highway Safety Office, "Arkansas 2013 Traffic Crash Statistics"</t>
  </si>
  <si>
    <t>Crash Rate per 100 million VMT, Property Damage Only</t>
  </si>
  <si>
    <t>Maintenance Cost per Lane Mile (2015$)</t>
  </si>
  <si>
    <t>2012$</t>
  </si>
  <si>
    <t>2013$</t>
  </si>
  <si>
    <t>FHWA Highway Statistics 2012/2013, Table SF 12 - State Highway Agency Capital Outlay and Maintenance, Total for All Areas</t>
  </si>
  <si>
    <t>FHWA Highway Statistics 2012/2013, Table HM 60 - Functional System Lane-Miles</t>
  </si>
  <si>
    <t>State Highway Agency - Maintenance Costs*</t>
  </si>
  <si>
    <t>State Highway Agency Owned Public Roads (lane-miles)*</t>
  </si>
  <si>
    <t>Notwe: *Does not include local roads</t>
  </si>
  <si>
    <t>Performance Grade ACHM PG 64-22 ($/lane mile)</t>
  </si>
  <si>
    <t>Performance Grade ACHM PG 70-22 ($/lane mile)</t>
  </si>
  <si>
    <t>Average ($/lane mile)</t>
  </si>
  <si>
    <t>Average Maintenance Costs (2015$)</t>
  </si>
  <si>
    <t>Paving Costs</t>
  </si>
  <si>
    <t>Maintence Costs</t>
  </si>
  <si>
    <t>Maintence Cost/Lane Mile</t>
  </si>
  <si>
    <t>2009$</t>
  </si>
  <si>
    <t>AM Speed (mph)</t>
  </si>
  <si>
    <t>PM Speed (mph)</t>
  </si>
  <si>
    <t>Average Speed (mph)</t>
  </si>
  <si>
    <t>Arkansas State Highway and Transportation Department, estimated costs per mile (revised July 2009)</t>
  </si>
  <si>
    <t>(2015$/Lane Mile)</t>
  </si>
  <si>
    <t>Annual Maintenance Cost</t>
  </si>
  <si>
    <t>Change in Maintenance Costs</t>
  </si>
  <si>
    <t>Total Cost</t>
  </si>
  <si>
    <t>Medium/Large Auto</t>
  </si>
  <si>
    <t>Speed (mph)</t>
  </si>
  <si>
    <t>miles/gallon</t>
  </si>
  <si>
    <t>gallons/mile</t>
  </si>
  <si>
    <t>Trucks, 5-Axle Combo</t>
  </si>
  <si>
    <t>Fuel Consumption Table</t>
  </si>
  <si>
    <t>Scenario</t>
  </si>
  <si>
    <t xml:space="preserve">2010 No Build </t>
  </si>
  <si>
    <t>Purpose</t>
  </si>
  <si>
    <t xml:space="preserve">Time of Day </t>
  </si>
  <si>
    <t>MD</t>
  </si>
  <si>
    <t>NT</t>
  </si>
  <si>
    <t>Speed</t>
  </si>
  <si>
    <t xml:space="preserve">2010 Build </t>
  </si>
  <si>
    <t xml:space="preserve">2040 No Build </t>
  </si>
  <si>
    <t xml:space="preserve">2040 Build </t>
  </si>
  <si>
    <t>Gallons/Mile</t>
  </si>
  <si>
    <t>Fuel Consumption by Scenario</t>
  </si>
  <si>
    <t>TRAVEL DEMAND DAILY OUTPUTS: PEAK AND OFF-PEAK</t>
  </si>
  <si>
    <t>PROJECT NAME:</t>
  </si>
  <si>
    <t>Region Name &amp; Number</t>
  </si>
  <si>
    <t>Region Number (County)</t>
  </si>
  <si>
    <t>Time Period</t>
  </si>
  <si>
    <t>Auto.Leisure</t>
  </si>
  <si>
    <t xml:space="preserve">Build I-30 </t>
  </si>
  <si>
    <t>Build I-49</t>
  </si>
  <si>
    <t>NoBuild</t>
  </si>
  <si>
    <t xml:space="preserve">Build I-49 </t>
  </si>
  <si>
    <t>NoBuild.Auto.Leisure.VMT.2010</t>
  </si>
  <si>
    <t>NoBuild.Auto.Leisure.VHT.2010</t>
  </si>
  <si>
    <t>NoBuild.Auto.Leisure.Delay.2010</t>
  </si>
  <si>
    <t>NoBuild.Auto.Commute.VMT.2010</t>
  </si>
  <si>
    <t>NoBuild.Auto.Commute.VHT.2010</t>
  </si>
  <si>
    <t>NoBuild.Auto.Commute.Delay.2010</t>
  </si>
  <si>
    <t>NoBuild.Auto.Business.VMT.2010</t>
  </si>
  <si>
    <t>NoBuild.Auto.Business.VHT.2010</t>
  </si>
  <si>
    <t>NoBuild.Auto.Business.Delay.2010</t>
  </si>
  <si>
    <t>NoBuild.Truck.VMT.2010</t>
  </si>
  <si>
    <t>NoBuild.Truck.VHT.2010</t>
  </si>
  <si>
    <t>NoBuild.Truck.Delay.2010</t>
  </si>
  <si>
    <t>Build I-30 .Auto.Leisure.VMT.2010</t>
  </si>
  <si>
    <t>Build I-30 .Auto.Leisure.VHT.2010</t>
  </si>
  <si>
    <t>Build I-30 .Auto.Leisure.Delay.2010</t>
  </si>
  <si>
    <t>Build I-30 .Auto.Commute.VMT.2010</t>
  </si>
  <si>
    <t>Build I-30 .Auto.Commute.VHT.2010</t>
  </si>
  <si>
    <t>Build I-30 .Auto.Commute.Delay.2010</t>
  </si>
  <si>
    <t>Build I-30 .Auto.Business.VMT.2010</t>
  </si>
  <si>
    <t>Build I-30 .Auto.Business.VHT.2010</t>
  </si>
  <si>
    <t>Build I-30 .Auto.Business.Delay.2010</t>
  </si>
  <si>
    <t>Build I-30 .Truck.VMT.2010</t>
  </si>
  <si>
    <t>Build I-30 .Truck.VHT.2010</t>
  </si>
  <si>
    <t>Build I-30 .Truck.Delay.2010</t>
  </si>
  <si>
    <t>Build I-49.Auto.Leisure.VMT.2010</t>
  </si>
  <si>
    <t>Build I-49.Auto.Leisure.VHT.2010</t>
  </si>
  <si>
    <t>Build I-49.Auto.Leisure.Delay.2010</t>
  </si>
  <si>
    <t>Build I-49.Auto.Commute.VMT.2010</t>
  </si>
  <si>
    <t>Build I-49.Auto.Commute.VHT.2010</t>
  </si>
  <si>
    <t>Build I-49.Auto.Commute.Delay.2010</t>
  </si>
  <si>
    <t>Build I-49.Auto.Business.VMT.2010</t>
  </si>
  <si>
    <t>Build I-49.Auto.Business.VHT.2010</t>
  </si>
  <si>
    <t>Build I-49.Auto.Business.Delay.2010</t>
  </si>
  <si>
    <t>Build I-49.Truck.VMT.2010</t>
  </si>
  <si>
    <t>Build I-49.Truck.VHT.2010</t>
  </si>
  <si>
    <t>Build I-49.Truck.Delay.2010</t>
  </si>
  <si>
    <t>Build I-65.Auto.Leisure.VMT.2010</t>
  </si>
  <si>
    <t>Build I-65.Auto.Leisure.VHT.2010</t>
  </si>
  <si>
    <t>Build I-65.Auto.Leisure.Delay.2010</t>
  </si>
  <si>
    <t>Build I-65.Auto.Commute.VMT.2010</t>
  </si>
  <si>
    <t>Build I-65.Auto.Commute.VHT.2010</t>
  </si>
  <si>
    <t>Build I-65.Auto.Commute.Delay.2010</t>
  </si>
  <si>
    <t>Build I-65.Auto.Business.VMT.2010</t>
  </si>
  <si>
    <t>Build I-65.Auto.Business.VHT.2010</t>
  </si>
  <si>
    <t>Build I-65.Auto.Business.Delay.2010</t>
  </si>
  <si>
    <t>Build I-65.Truck.VMT.2010</t>
  </si>
  <si>
    <t>Build I-65.Truck.VHT.2010</t>
  </si>
  <si>
    <t>Build I-65.Truck.Delay.2010</t>
  </si>
  <si>
    <t>NoBuild.Auto.Leisure.VMT.2040</t>
  </si>
  <si>
    <t>NoBuild.Auto.Leisure.VHT.2040</t>
  </si>
  <si>
    <t>NoBuild.Auto.Leisure.Delay.2040</t>
  </si>
  <si>
    <t>NoBuild.Auto.Commute.VMT.2040</t>
  </si>
  <si>
    <t>NoBuild.Auto.Commute.VHT.2040</t>
  </si>
  <si>
    <t>NoBuild.Auto.Commute.Delay.2040</t>
  </si>
  <si>
    <t>NoBuild.Auto.Business.VMT.2040</t>
  </si>
  <si>
    <t>NoBuild.Auto.Business.VHT.2040</t>
  </si>
  <si>
    <t>NoBuild.Auto.Business.Delay.2040</t>
  </si>
  <si>
    <t>NoBuild.Truck.VMT.2040</t>
  </si>
  <si>
    <t>NoBuild.Truck.VHT.2040</t>
  </si>
  <si>
    <t>NoBuild.Truck.Delay.2040</t>
  </si>
  <si>
    <t>Build I-30 .Auto.Leisure.VMT.2040</t>
  </si>
  <si>
    <t>Build I-30 .Auto.Leisure.VHT.2040</t>
  </si>
  <si>
    <t>Build I-30 .Auto.Leisure.Delay.2040</t>
  </si>
  <si>
    <t>Build I-30 .Auto.Commute.VMT.2040</t>
  </si>
  <si>
    <t>Build I-30 .Auto.Commute.VHT.2040</t>
  </si>
  <si>
    <t>Build I-30 .Auto.Commute.Delay.2040</t>
  </si>
  <si>
    <t>Build I-30 .Auto.Business.VMT.2040</t>
  </si>
  <si>
    <t>Build I-30 .Auto.Business.VHT.2040</t>
  </si>
  <si>
    <t>Build I-30 .Auto.Business.Delay.2040</t>
  </si>
  <si>
    <t>Build I-30 .Truck.VMT.2040</t>
  </si>
  <si>
    <t>Build I-30 .Truck.VHT.2040</t>
  </si>
  <si>
    <t>Build I-30 .Truck.Delay.2040</t>
  </si>
  <si>
    <t>Build I-49 .Auto.Leisure.VMT.2040</t>
  </si>
  <si>
    <t>Build I-49 .Auto.Leisure.VHT.2040</t>
  </si>
  <si>
    <t>Build I-49 .Auto.Leisure.Delay.2040</t>
  </si>
  <si>
    <t>Build I-49 .Auto.Commute.VMT.2040</t>
  </si>
  <si>
    <t>Build I-49 .Auto.Commute.VHT.2040</t>
  </si>
  <si>
    <t>Build I-49 .Auto.Commute.Delay.2040</t>
  </si>
  <si>
    <t>Build I-49 .Auto.Business.VMT.2040</t>
  </si>
  <si>
    <t>Build I-49 .Auto.Business.VHT.2040</t>
  </si>
  <si>
    <t>Build I-49 .Auto.Business.Delay.2040</t>
  </si>
  <si>
    <t>Build I-49 .Truck.VMT.2040</t>
  </si>
  <si>
    <t>Build I-49 .Truck.VHT.2040</t>
  </si>
  <si>
    <t>Build I-49 .Truck.Delay.2040</t>
  </si>
  <si>
    <t>Build I-65.Auto.Leisure.VMT.2040</t>
  </si>
  <si>
    <t>Build I-65.Auto.Leisure.VHT.2040</t>
  </si>
  <si>
    <t>Build I-65.Auto.Leisure.Delay.2040</t>
  </si>
  <si>
    <t>Build I-65.Auto.Commute.VMT.2040</t>
  </si>
  <si>
    <t>Build I-65.Auto.Commute.VHT.2040</t>
  </si>
  <si>
    <t>Build I-65.Auto.Commute.Delay.2040</t>
  </si>
  <si>
    <t>Build I-65.Auto.Business.VMT.2040</t>
  </si>
  <si>
    <t>Build I-65.Auto.Business.VHT.2040</t>
  </si>
  <si>
    <t>Build I-65.Auto.Business.Delay.2040</t>
  </si>
  <si>
    <t>Build I-65.Truck.VMT.2040</t>
  </si>
  <si>
    <t>Build I-65.Truck.VHT.2040</t>
  </si>
  <si>
    <t>Build I-65.Truck.Delay.2040</t>
  </si>
  <si>
    <t>ARKANSAS</t>
  </si>
  <si>
    <t>ASHLEY</t>
  </si>
  <si>
    <t>BAXTER</t>
  </si>
  <si>
    <t>BENTON</t>
  </si>
  <si>
    <t>BOONE</t>
  </si>
  <si>
    <t>BRADLEY</t>
  </si>
  <si>
    <t>CALHOUN</t>
  </si>
  <si>
    <t>CARROLL</t>
  </si>
  <si>
    <t>CHICOT</t>
  </si>
  <si>
    <t>CLARK</t>
  </si>
  <si>
    <t>CLAY</t>
  </si>
  <si>
    <t>CLEBURNE</t>
  </si>
  <si>
    <t>CLEVELAND</t>
  </si>
  <si>
    <t>COLUMBIA</t>
  </si>
  <si>
    <t>CONWAY</t>
  </si>
  <si>
    <t>CRAIGHEAD</t>
  </si>
  <si>
    <t>CRAWFORD</t>
  </si>
  <si>
    <t>CRITTENDEN</t>
  </si>
  <si>
    <t>CROSS</t>
  </si>
  <si>
    <t>DALLAS</t>
  </si>
  <si>
    <t>DESHA</t>
  </si>
  <si>
    <t>DREW</t>
  </si>
  <si>
    <t>FAULKNER</t>
  </si>
  <si>
    <t>FRANKLIN</t>
  </si>
  <si>
    <t>FULTON</t>
  </si>
  <si>
    <t>GARLAND</t>
  </si>
  <si>
    <t>GRANT</t>
  </si>
  <si>
    <t>GREENE</t>
  </si>
  <si>
    <t>HEMPSTEAD</t>
  </si>
  <si>
    <t>HOT SPRING</t>
  </si>
  <si>
    <t>HOWARD</t>
  </si>
  <si>
    <t>INDEPENDENCE</t>
  </si>
  <si>
    <t>IZARD</t>
  </si>
  <si>
    <t>JACKSON</t>
  </si>
  <si>
    <t>JEFFERSON</t>
  </si>
  <si>
    <t>JOHNSON</t>
  </si>
  <si>
    <t>LAFAYETTE</t>
  </si>
  <si>
    <t>LAWRENCE</t>
  </si>
  <si>
    <t>LEE</t>
  </si>
  <si>
    <t>LINCOLN</t>
  </si>
  <si>
    <t>LITTLE RIVER</t>
  </si>
  <si>
    <t>LOGAN</t>
  </si>
  <si>
    <t>LONOKE</t>
  </si>
  <si>
    <t>MADISON</t>
  </si>
  <si>
    <t>MARION</t>
  </si>
  <si>
    <t>MILLER</t>
  </si>
  <si>
    <t>MISSISSIPPI</t>
  </si>
  <si>
    <t>MONROE</t>
  </si>
  <si>
    <t>MONTGOMERY</t>
  </si>
  <si>
    <t>NEVADA</t>
  </si>
  <si>
    <t>NEWTON</t>
  </si>
  <si>
    <t>OUACHITA</t>
  </si>
  <si>
    <t>PERRY</t>
  </si>
  <si>
    <t>PHILLIPS</t>
  </si>
  <si>
    <t>PIKE</t>
  </si>
  <si>
    <t>POINSETT</t>
  </si>
  <si>
    <t>POLK</t>
  </si>
  <si>
    <t>POPE</t>
  </si>
  <si>
    <t>PRAIRIE</t>
  </si>
  <si>
    <t>PULASKI</t>
  </si>
  <si>
    <t>RANDOLPH</t>
  </si>
  <si>
    <t>SALINE</t>
  </si>
  <si>
    <t>SCOTT</t>
  </si>
  <si>
    <t>SEARCY</t>
  </si>
  <si>
    <t>SEBASTIAN</t>
  </si>
  <si>
    <t>SEVIER</t>
  </si>
  <si>
    <t>SHARP</t>
  </si>
  <si>
    <t>ST. FRANCIS</t>
  </si>
  <si>
    <t>STONE</t>
  </si>
  <si>
    <t>UNION</t>
  </si>
  <si>
    <t>VAN BUREN</t>
  </si>
  <si>
    <t>WASHINGTON</t>
  </si>
  <si>
    <t>WHITE</t>
  </si>
  <si>
    <t>WOODRUFF</t>
  </si>
  <si>
    <t>YELL</t>
  </si>
  <si>
    <t>Project</t>
  </si>
  <si>
    <t>I-49</t>
  </si>
  <si>
    <t>I-69</t>
  </si>
  <si>
    <t>I-30</t>
  </si>
  <si>
    <t>(2040 Build) - (2040 No-Build)</t>
  </si>
  <si>
    <t>(2010 Build) - (2010 No-Build)</t>
  </si>
  <si>
    <t>Build - No-Build</t>
  </si>
  <si>
    <t>Occupancy: Leisure, MD</t>
  </si>
  <si>
    <t>Occupancy: Leisure, NT</t>
  </si>
  <si>
    <t>Occupancy: Commute, MD</t>
  </si>
  <si>
    <t>Occupancy: Commute, NT</t>
  </si>
  <si>
    <t>Occupancy: Business, MD</t>
  </si>
  <si>
    <t>Occupancy: Business, NT</t>
  </si>
  <si>
    <t>Occupancy: Truck, MD</t>
  </si>
  <si>
    <t>2010 No-Build</t>
  </si>
  <si>
    <t>2010 Build</t>
  </si>
  <si>
    <t>MD VHT</t>
  </si>
  <si>
    <t>NT VHT</t>
  </si>
  <si>
    <t>MD VMT</t>
  </si>
  <si>
    <t>MD Delay</t>
  </si>
  <si>
    <t>NT Delay</t>
  </si>
  <si>
    <t>MD Speed (mph)</t>
  </si>
  <si>
    <t>NT Speed (mph)</t>
  </si>
  <si>
    <t xml:space="preserve">Change in Fuel Consumption </t>
  </si>
  <si>
    <t>2010 Build - No-Build</t>
  </si>
  <si>
    <t>2040 Build - No-Build</t>
  </si>
  <si>
    <t>Gallons</t>
  </si>
  <si>
    <t>I-30 Crossing</t>
  </si>
  <si>
    <t>Cost Benefit Analysis (No Discounting)</t>
  </si>
  <si>
    <t>Construction Costs</t>
  </si>
  <si>
    <t xml:space="preserve">Construction Costs </t>
  </si>
  <si>
    <t>A</t>
  </si>
  <si>
    <t>B</t>
  </si>
  <si>
    <t>C</t>
  </si>
  <si>
    <t>D</t>
  </si>
  <si>
    <t>E</t>
  </si>
  <si>
    <t>Calendar Year</t>
  </si>
  <si>
    <t>Value of Time Savings</t>
  </si>
  <si>
    <t>PV of Value of Time Savings (3%)
[C/(1+3%)^A]</t>
  </si>
  <si>
    <t>F</t>
  </si>
  <si>
    <t>G</t>
  </si>
  <si>
    <t>Table 2. Vehicle Operating Cost Savings due to Improved Congestion</t>
  </si>
  <si>
    <t>Table 1. Value of Time Savings due to Improved Congestion</t>
  </si>
  <si>
    <t>Total Vehicle Operating Cost Savings</t>
  </si>
  <si>
    <t>Non-Fuel VOC Savings</t>
  </si>
  <si>
    <t>Fuel VOC Savings</t>
  </si>
  <si>
    <t xml:space="preserve">Total Value of Time Savings </t>
  </si>
  <si>
    <t>PV of VOC Savings (3%)
[C/(1+3%)^A]</t>
  </si>
  <si>
    <t>PV of VOC Savings (7%)
[C/(1+7%)^A]</t>
  </si>
  <si>
    <t>Crash Reduction Savings</t>
  </si>
  <si>
    <t>PV of Crash Reduction Savings (3%)
[C/(1+3%)^A]</t>
  </si>
  <si>
    <t>PV of Crash Reduction Savings (7%)
[C/(1+7%)^A]</t>
  </si>
  <si>
    <t>PV of Value of Time Savings (7%)
[C/(1+7%)^A]</t>
  </si>
  <si>
    <t>Table 3. Crash Reduction Cost Savings due to Improved Congestion</t>
  </si>
  <si>
    <t xml:space="preserve">Total Crash Reduction Savings  </t>
  </si>
  <si>
    <t>Emissions Reduction Savings</t>
  </si>
  <si>
    <t>PV of Emissions Reduction Savings (3%)
[C/(1+3%)^A]</t>
  </si>
  <si>
    <t>PV of Emissions Reduction Savings (7%)
[C/(1+7%)^A]</t>
  </si>
  <si>
    <t xml:space="preserve">Total Emissions Reduction Savings </t>
  </si>
  <si>
    <t>Table 4. Emissions Reduction Cost Savings due to Improved Congestion</t>
  </si>
  <si>
    <t>Table 5. State of Good Repair Savings due to Improved Congestion</t>
  </si>
  <si>
    <t>State of Good Repair Savings</t>
  </si>
  <si>
    <t>PV of SOGR Savings (3%)
[C/(1+3%)^A]</t>
  </si>
  <si>
    <t>PV of SOGR Savings (7%)
[C/(1+7%)^A]</t>
  </si>
  <si>
    <t xml:space="preserve">Total State of Good Repair Savings </t>
  </si>
  <si>
    <t xml:space="preserve">Initial Capital Cost </t>
  </si>
  <si>
    <t xml:space="preserve">Operations &amp; Maintenance Costs </t>
  </si>
  <si>
    <t>Total Life Cycle Costs</t>
  </si>
  <si>
    <t>PV of Life Cycle Costs (3%)
[E/(1+3%)^A]</t>
  </si>
  <si>
    <t>PV of Life Cycle Costs (7%)
[E/(1+7%)^A]</t>
  </si>
  <si>
    <t>Table 6. Project Life Cycle Cost Analysis</t>
  </si>
  <si>
    <t>Table 7. Project Net Benefits</t>
  </si>
  <si>
    <t>PV of Net Benefits (3%)
[E/(1+3%)^A]</t>
  </si>
  <si>
    <t>PV of Net Benefits (7%)
[E/(1+7%)^A]</t>
  </si>
  <si>
    <t>Change in costs to be run through IMPLAN: VOT, VOC, Safety</t>
  </si>
  <si>
    <t>For IMPLAN</t>
  </si>
  <si>
    <t>Total (2020 to 2040)</t>
  </si>
  <si>
    <t>Annual Average (Undiscounted, 2015 Dollars)</t>
  </si>
  <si>
    <t>Jobs Created from Construction</t>
  </si>
  <si>
    <t>jobs.</t>
  </si>
  <si>
    <t>This construction project creates</t>
  </si>
  <si>
    <t>Impact Type</t>
  </si>
  <si>
    <t>Employment</t>
  </si>
  <si>
    <t>Labor Income</t>
  </si>
  <si>
    <t>Output</t>
  </si>
  <si>
    <t>Total Effect</t>
  </si>
  <si>
    <t>IMPLAN Economic Impacts (Average Annual for Study Period, 2015 Dollars)</t>
  </si>
  <si>
    <t>2010 Build (A)</t>
  </si>
  <si>
    <t>2010 No-Build (B)</t>
  </si>
  <si>
    <t>Change (A-B)</t>
  </si>
  <si>
    <t>2040 Build ©</t>
  </si>
  <si>
    <t>2040 No-Build (D)</t>
  </si>
  <si>
    <t>Change (C-D)</t>
  </si>
  <si>
    <t>Trucks</t>
  </si>
  <si>
    <t>2010 VMT</t>
  </si>
  <si>
    <t>2010 VHT</t>
  </si>
  <si>
    <t>2040 VMT</t>
  </si>
  <si>
    <t>2040 VHT</t>
  </si>
  <si>
    <t xml:space="preserve">Average Wage Rate, Auto (2015$/hour) </t>
  </si>
  <si>
    <t>Million VMT</t>
  </si>
  <si>
    <t>Count</t>
  </si>
  <si>
    <t>Rate per 1 Million VMT</t>
  </si>
  <si>
    <t>AM Delay Auto</t>
  </si>
  <si>
    <t>AM Delay Truck</t>
  </si>
  <si>
    <t>PM Delay Auto</t>
  </si>
  <si>
    <t>PM Delay Truck</t>
  </si>
  <si>
    <t>% Change</t>
  </si>
  <si>
    <t>Construction Cost Estimate</t>
  </si>
  <si>
    <t>Annual Cost</t>
  </si>
  <si>
    <t>Right of Way &amp; Utility Cost</t>
  </si>
  <si>
    <t>Build I-69</t>
  </si>
  <si>
    <t xml:space="preserve">Build I-69 </t>
  </si>
  <si>
    <t>I-30, I-49, I-65</t>
  </si>
  <si>
    <t>Straight-Line Change in Value of Time</t>
  </si>
  <si>
    <t>Straight-Line Change in Non-Fuel Vehicle Operating Costs</t>
  </si>
  <si>
    <t>Straight-Line Change in Fuel Vehicle Operating Costs</t>
  </si>
  <si>
    <t>Straight-Line Change in Emissions Costs</t>
  </si>
  <si>
    <t>Straight-Line Change in Travel Demand Measures</t>
  </si>
  <si>
    <t>Straight-Line Change in Safety Vehicle Operating Costs</t>
  </si>
  <si>
    <t>Straight-Line Change in Pavement Costs</t>
  </si>
  <si>
    <t>Straight-Line Change in Carbon Dioxide Emissions Costs</t>
  </si>
  <si>
    <t>Straight-Line Change in Volatile Organic Compounds Emissions Costs</t>
  </si>
  <si>
    <t>Straight-Line Change in Nitrogen Oxides Emissions Costs</t>
  </si>
  <si>
    <t>Straight-Line Change in Particulate Matter Emissions Costs</t>
  </si>
  <si>
    <t>Straight-Line Change in Sulfur Dioxide Emissions Costs</t>
  </si>
  <si>
    <t>Vehicle Operating Cost</t>
  </si>
  <si>
    <t>U.S. Energy Information Administration, "January 2016 Monthly Energy Review</t>
  </si>
  <si>
    <t>Technical Support Document: Technical Update of the Social Cost of Carbon for Regulatory Impact Analysis Under Executive Order 12866, 2015, page 17, Table A1</t>
  </si>
  <si>
    <t>EPA, Office of Transportation and Air Quality, "Average In-Use Emissions from Heavy Duty Trucks", October 2008</t>
  </si>
  <si>
    <t>About this Spreadsheet</t>
  </si>
  <si>
    <t>About the B/C Assessment Spreadsheet Tabs</t>
  </si>
  <si>
    <t xml:space="preserve">The Benefit Cost (B/C) spreadsheet provided is broken down into several tabs to make it easy to understand the assumptions that were made to calculate costs and benefits.  Below follows a brief description of the intent of each tab. </t>
  </si>
  <si>
    <t>Raw TDM</t>
  </si>
  <si>
    <t>This tab is the raw output from the Arkansas Travel Demand Model. It reflects the daily vehicle miles traveled (VMT), vehicle hours traveled (VHT), and delay for each county in Arkansas for each scenario.</t>
  </si>
  <si>
    <t>TDM Data</t>
  </si>
  <si>
    <t>Build-No-Build</t>
  </si>
  <si>
    <t>This tab calculates the change between the Build and No-Build scenarios (in VMT, VHT, and Delay) for 2010 and 2040. This change is translated from daily numbers to annual figures.</t>
  </si>
  <si>
    <t>Straight Line Change</t>
  </si>
  <si>
    <t>This tab interpolates the change in VMT, VHT, and Delay for the years between 2010 and 2040, using the assumption of a straight-line growth rate.</t>
  </si>
  <si>
    <t>VOT Calc</t>
  </si>
  <si>
    <t>This tab calculates the change in the value of time from 2020 through 2040 by applying hourly values of time to the change in VHT calculated in the Straight Line Change tab.</t>
  </si>
  <si>
    <t>Non-Fuel VOC Calc</t>
  </si>
  <si>
    <t>This tab calculates the change in non-fuel vehicle operating costs from 2020 through 2040 by applying vehicle operating costs per mile to the change in VMT calculated in the Straight Line Change tab.</t>
  </si>
  <si>
    <t>Fuel VOC Calc</t>
  </si>
  <si>
    <t>This tab calculates the change in fuel vehicle operating costs from 2020 through 2040 by applying fuel consumption rates per mile and fuel costs to the change in VMT calculated in the Straight Line Change tab.</t>
  </si>
  <si>
    <t>This tab aggregates the change in emissions cost from 2020 through 2040 by linking to  the following tabs: CO2, VOC's, NOx, PM, and SO2.</t>
  </si>
  <si>
    <t>Safety Calc</t>
  </si>
  <si>
    <t>This tab calculates the change in safety costs from 2020 through 2040 by applying crash rates and crash costs to the change in VMT calculated in the Straight Line Change tab.</t>
  </si>
  <si>
    <t>Pavement Cost</t>
  </si>
  <si>
    <t>This tab calculates the State of Good Repair change from 2020 through 2040 by applying cost per vehicle mile traveled to the change in VMT calculated in the Straight Line Change tab.</t>
  </si>
  <si>
    <t>O&amp;M Costs</t>
  </si>
  <si>
    <t>This tab calculates the increase in annual operations and maintenance costs, given the increase in line miles as part of the project.</t>
  </si>
  <si>
    <t>This tab displays the expenditure of construction costs over time for the project.</t>
  </si>
  <si>
    <t>Travel Efficiency</t>
  </si>
  <si>
    <t>This tab is a summary table for the changes in the value of time, vehicle operating costs, safety cost, and emissions.</t>
  </si>
  <si>
    <t>BCA</t>
  </si>
  <si>
    <t>This tab displays the benefit-cost analysis for the project. Included in the tab are the benefits of the project split by type, construction and O&amp;M costs, and net benefits for each year from 2017 though 2040. Undiscounted values, as well as discounted values at 3% and 7% discount rates are included, along with benefit-cost ratios.</t>
  </si>
  <si>
    <t>Deliverable</t>
  </si>
  <si>
    <t>This tab includes tables formatted for final delivery. The following tables are included:
Table 1. Value of Time Savings due to Improved Congestion
Table 2. Vehicle Operating Cost Savings due to Improved Congestion
Table 3. Crash Reduction Cost Savings due to Improved Congestion
Table 4. Emissions Reduction Cost Savings due to Improved Congestion
Table 5. State of Good Repair Savings due to Improved Congestion
Table 6. Project Life Cycle Cost Analysis
Table 7. Project Net Benefits</t>
  </si>
  <si>
    <t>Economic Impacts</t>
  </si>
  <si>
    <t>This tab displays the economic impacts of the project, including:
The short-term gain in jobs caused by the construction spending
The long term direct, indirect, and induced changes in employment, labor income, value added and output induced by the increases in travel efficiency.</t>
  </si>
  <si>
    <t>This tab calculates the change in Carbon Dioxide (CO2) emissions costs from 2020 through 2040 by applying emissions rates and costs to the change in VMT calculated in the Straight Line Change tab.</t>
  </si>
  <si>
    <t>VOCs</t>
  </si>
  <si>
    <t>This tab calculates the change in Volatile Organic Compounds (VOCs) emissions costs from 2020 through 2040 by applying emissions rates and costs to the change in VMT calculated in the Straight Line Change tab.</t>
  </si>
  <si>
    <t>NOx</t>
  </si>
  <si>
    <t>This tab calculates the change in Nitrogen Oxide (NOx) emissions costs from 2020 through 2040 by applying emissions rates and costs to the change in VMT calculated in the Straight Line Change tab.</t>
  </si>
  <si>
    <t>This tab calculates the change in Particulate Matter (PM) emissions costs from 2020 through 2040 by applying emissions rates and costs to the change in VMT calculated in the Straight Line Change tab.</t>
  </si>
  <si>
    <t>SO2</t>
  </si>
  <si>
    <t>This tab calculates the change in Sulfur Dioxide (SO2) emissions costs from 2020 through 2040 by applying emissions rates and costs to the change in VMT calculated in the Straight Line Change tab.</t>
  </si>
  <si>
    <t>Unit Costs</t>
  </si>
  <si>
    <t>This tab lists the assumptions, values,  rates, and sources used in the benefit-cost analysis, including: wage rates, occupancy rates, pavement costs, operating costs, fuel cost and consumption rates, crash rates and costs, O&amp;M costs, and emissions rates and costs.</t>
  </si>
  <si>
    <t>CPI</t>
  </si>
  <si>
    <t>This tab includes the Consumer Price Index, used to convert all dollars into 2015 values.</t>
  </si>
  <si>
    <t>Benefit-Cost Assessment Spreadsheet for I-69 Corridor in Desha and Drew Counties, Arkansas</t>
  </si>
  <si>
    <t>Hours per Mile</t>
  </si>
  <si>
    <t>Minutes per Mile</t>
  </si>
  <si>
    <t>Change in Minutes per Mile 
(Build - No-Build)</t>
  </si>
  <si>
    <t>Change in Hours per Mile 
(Build - No-Build)</t>
  </si>
  <si>
    <t>Change in Hours per Mile (Build - No-Build</t>
  </si>
  <si>
    <t>This tab isolates the travel demand values for the appropriate scenarios (No-Build 2010, I-69 Build 2010, No-Build 2040, and I-30 Build 2040) for the study area (Bradley,  Desha, Drew, and Lincoln Counties).</t>
  </si>
  <si>
    <t>Notes:</t>
  </si>
  <si>
    <t>1. 2010 Build and No-Build numbers for the projectwere taken from the Travel Demand Model</t>
  </si>
  <si>
    <t>2. It is assumed that in 2040 the change in VMT is 0, in order to control for the increase in lane-miles.</t>
  </si>
  <si>
    <t>3. The change in hours per mile in 2040 between the Build and No-Build scenario is applied to the Build VMT to calculate the change in VHT</t>
  </si>
  <si>
    <t>Build I-69 .Auto.Leisure.VMT.2010</t>
  </si>
  <si>
    <t>Build I-69 .Auto.Leisure.VHT.2010</t>
  </si>
  <si>
    <t>Build I-69 .Auto.Leisure.Delay.2010</t>
  </si>
  <si>
    <t>Build I-69 .Auto.Commute.VMT.2010</t>
  </si>
  <si>
    <t>Build I-69 .Auto.Commute.VHT.2010</t>
  </si>
  <si>
    <t>Build I-69 .Auto.Commute.Delay.2010</t>
  </si>
  <si>
    <t>Build I-69 .Auto.Business.VMT.2010</t>
  </si>
  <si>
    <t>Build I-69 .Auto.Business.VHT.2010</t>
  </si>
  <si>
    <t>Build I-69 .Auto.Business.Delay.2010</t>
  </si>
  <si>
    <t>Build I-69 .Truck.VMT.2010</t>
  </si>
  <si>
    <t>Build I-69 .Truck.VHT.2010</t>
  </si>
  <si>
    <t>Build I-69 .Truck.Delay.2010</t>
  </si>
  <si>
    <t>Build I-69 .Auto.Leisure.VMT.2040</t>
  </si>
  <si>
    <t>Build I-69 .Auto.Leisure.VHT.2040</t>
  </si>
  <si>
    <t>Build I-69 .Auto.Leisure.Delay.2040</t>
  </si>
  <si>
    <t>Build I-69 .Auto.Commute.VMT.2040</t>
  </si>
  <si>
    <t>Build I-69 .Auto.Commute.VHT.2040</t>
  </si>
  <si>
    <t>Build I-69 .Auto.Commute.Delay.2040</t>
  </si>
  <si>
    <t>Build I-69 .Auto.Business.VMT.2040</t>
  </si>
  <si>
    <t>Build I-69 .Auto.Business.VHT.2040</t>
  </si>
  <si>
    <t>Build I-69 .Auto.Business.Delay.2040</t>
  </si>
  <si>
    <t>Build I-69 .Truck.VMT.2040</t>
  </si>
  <si>
    <t>Build I-69 .Truck.VHT.2040</t>
  </si>
  <si>
    <t>Build I-69 .Truck.Delay.2040</t>
  </si>
  <si>
    <t>Industry Standard for Economic Impact</t>
  </si>
  <si>
    <t xml:space="preserve">Benefits vs. Costs </t>
  </si>
  <si>
    <t>7% discount</t>
  </si>
  <si>
    <t>3% discount</t>
  </si>
  <si>
    <t>$76,900 per job</t>
  </si>
  <si>
    <t xml:space="preserve"> </t>
  </si>
  <si>
    <t>Tiger Grant Guidelines: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</si>
</sst>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quot;$&quot;#,##0.000"/>
    <numFmt numFmtId="167" formatCode="0.0%"/>
    <numFmt numFmtId="168" formatCode="_(&quot;$&quot;* #,##0_);_(&quot;$&quot;* \(#,##0\);_(&quot;$&quot;* &quot;-&quot;??_);_(@_)"/>
    <numFmt numFmtId="169" formatCode="0.0"/>
    <numFmt numFmtId="170" formatCode="0.0000"/>
    <numFmt numFmtId="171" formatCode="#,##0.0000"/>
    <numFmt numFmtId="172" formatCode="#,##0.00000"/>
    <numFmt numFmtId="173" formatCode="0.00000"/>
    <numFmt numFmtId="174" formatCode="0.000"/>
    <numFmt numFmtId="175" formatCode="#,##0.000"/>
    <numFmt numFmtId="176" formatCode="#,##0.0"/>
    <numFmt numFmtId="177" formatCode="&quot;$&quot;#,##0.0000"/>
    <numFmt numFmtId="178" formatCode="0.00000000"/>
    <numFmt numFmtId="179" formatCode="0.0000%"/>
  </numFmts>
  <fonts count="4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11"/>
      <color theme="8" tint="-0.499984740745262"/>
      <name val="Calibri"/>
      <family val="2"/>
      <scheme val="minor"/>
    </font>
    <font>
      <b/>
      <sz val="11"/>
      <name val="Calibri"/>
      <family val="2"/>
      <scheme val="minor"/>
    </font>
    <font>
      <b/>
      <sz val="14"/>
      <color theme="1"/>
      <name val="Calibri"/>
      <family val="2"/>
      <scheme val="minor"/>
    </font>
    <font>
      <sz val="10"/>
      <name val="Arial"/>
      <family val="2"/>
    </font>
    <font>
      <b/>
      <sz val="10"/>
      <name val="Calibri"/>
      <family val="2"/>
      <scheme val="minor"/>
    </font>
    <font>
      <sz val="10"/>
      <name val="Calibri"/>
      <family val="2"/>
      <scheme val="minor"/>
    </font>
    <font>
      <b/>
      <i/>
      <sz val="10"/>
      <name val="Calibri"/>
      <family val="2"/>
      <scheme val="minor"/>
    </font>
    <font>
      <i/>
      <sz val="10"/>
      <name val="Calibri"/>
      <family val="2"/>
      <scheme val="minor"/>
    </font>
    <font>
      <b/>
      <sz val="8"/>
      <color indexed="81"/>
      <name val="Tahoma"/>
      <family val="2"/>
    </font>
    <font>
      <sz val="8"/>
      <color indexed="81"/>
      <name val="Tahoma"/>
      <family val="2"/>
    </font>
    <font>
      <u/>
      <sz val="10"/>
      <color indexed="12"/>
      <name val="Calibri"/>
      <family val="2"/>
    </font>
    <font>
      <i/>
      <sz val="10"/>
      <color theme="1"/>
      <name val="Calibri"/>
      <family val="2"/>
      <scheme val="minor"/>
    </font>
    <font>
      <u/>
      <sz val="10"/>
      <color indexed="12"/>
      <name val="Calibri"/>
      <family val="2"/>
      <scheme val="minor"/>
    </font>
    <font>
      <sz val="10"/>
      <color rgb="FFFF0000"/>
      <name val="Calibri"/>
      <family val="2"/>
      <scheme val="minor"/>
    </font>
    <font>
      <i/>
      <sz val="1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4"/>
      <color theme="0"/>
      <name val="Calibri"/>
      <family val="2"/>
      <scheme val="minor"/>
    </font>
    <font>
      <b/>
      <sz val="14"/>
      <color theme="0"/>
      <name val="Calibri"/>
      <family val="2"/>
    </font>
    <font>
      <sz val="10"/>
      <color theme="1"/>
      <name val="Calibri"/>
      <family val="2"/>
      <scheme val="minor"/>
    </font>
    <font>
      <b/>
      <sz val="10"/>
      <color theme="1"/>
      <name val="Calibri"/>
      <family val="2"/>
      <scheme val="minor"/>
    </font>
    <font>
      <b/>
      <sz val="11"/>
      <color rgb="FF000000"/>
      <name val="Calibri"/>
      <family val="2"/>
    </font>
    <font>
      <sz val="11"/>
      <color rgb="FF000000"/>
      <name val="Calibri"/>
      <family val="2"/>
    </font>
    <font>
      <b/>
      <sz val="11"/>
      <color theme="0"/>
      <name val="Calibri"/>
      <family val="2"/>
    </font>
    <font>
      <sz val="10"/>
      <color rgb="FF000000"/>
      <name val="Calibri"/>
      <family val="2"/>
      <scheme val="minor"/>
    </font>
    <font>
      <sz val="11"/>
      <color theme="0" tint="-0.249977111117893"/>
      <name val="Calibri"/>
      <family val="2"/>
      <scheme val="minor"/>
    </font>
    <font>
      <b/>
      <sz val="14"/>
      <color rgb="FFFFFFFF"/>
      <name val="Calibri"/>
      <family val="2"/>
    </font>
    <font>
      <b/>
      <sz val="12"/>
      <color theme="0"/>
      <name val="Calibri"/>
      <family val="2"/>
      <scheme val="minor"/>
    </font>
    <font>
      <b/>
      <sz val="14"/>
      <color theme="9"/>
      <name val="Calibri"/>
      <family val="2"/>
      <scheme val="minor"/>
    </font>
    <font>
      <b/>
      <sz val="16"/>
      <color theme="0"/>
      <name val="Calibri"/>
      <family val="2"/>
      <scheme val="minor"/>
    </font>
    <font>
      <sz val="11"/>
      <name val="Calibri"/>
      <family val="2"/>
    </font>
    <font>
      <b/>
      <sz val="11"/>
      <name val="Calibri"/>
      <family val="2"/>
    </font>
    <font>
      <sz val="11"/>
      <color theme="1"/>
      <name val="Book Antiqua"/>
      <family val="1"/>
    </font>
    <font>
      <b/>
      <sz val="10"/>
      <color rgb="FF0070C0"/>
      <name val="Calibri"/>
      <family val="2"/>
      <scheme val="minor"/>
    </font>
    <font>
      <b/>
      <u/>
      <sz val="20"/>
      <color theme="1"/>
      <name val="Arial"/>
      <family val="2"/>
    </font>
    <font>
      <sz val="10"/>
      <color theme="1"/>
      <name val="Arial"/>
      <family val="2"/>
    </font>
    <font>
      <b/>
      <u/>
      <sz val="14"/>
      <color theme="1"/>
      <name val="Arial"/>
      <family val="2"/>
    </font>
    <font>
      <b/>
      <u/>
      <sz val="10"/>
      <color theme="1"/>
      <name val="Arial"/>
      <family val="2"/>
    </font>
    <font>
      <b/>
      <sz val="10"/>
      <color theme="0"/>
      <name val="Arial"/>
      <family val="2"/>
    </font>
    <font>
      <b/>
      <sz val="10"/>
      <color theme="1"/>
      <name val="Arial"/>
      <family val="2"/>
    </font>
  </fonts>
  <fills count="3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3"/>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rgb="FFDDEBF7"/>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theme="1"/>
        <bgColor indexed="64"/>
      </patternFill>
    </fill>
    <fill>
      <patternFill patternType="solid">
        <fgColor theme="8" tint="0.59999389629810485"/>
        <bgColor indexed="65"/>
      </patternFill>
    </fill>
    <fill>
      <patternFill patternType="solid">
        <fgColor theme="6"/>
        <bgColor indexed="64"/>
      </patternFill>
    </fill>
    <fill>
      <patternFill patternType="solid">
        <fgColor rgb="FFD0D8E8"/>
        <bgColor indexed="64"/>
      </patternFill>
    </fill>
    <fill>
      <patternFill patternType="solid">
        <fgColor rgb="FFE9EDF4"/>
        <bgColor indexed="64"/>
      </patternFill>
    </fill>
    <fill>
      <patternFill patternType="solid">
        <fgColor theme="5" tint="0.39997558519241921"/>
        <bgColor indexed="64"/>
      </patternFill>
    </fill>
    <fill>
      <patternFill patternType="solid">
        <fgColor rgb="FFFF0000"/>
        <bgColor indexed="64"/>
      </patternFill>
    </fill>
    <fill>
      <patternFill patternType="solid">
        <fgColor theme="0"/>
        <bgColor indexed="64"/>
      </patternFill>
    </fill>
    <fill>
      <patternFill patternType="solid">
        <fgColor theme="9" tint="-0.499984740745262"/>
        <bgColor indexed="64"/>
      </patternFill>
    </fill>
    <fill>
      <patternFill patternType="solid">
        <fgColor theme="9"/>
        <bgColor indexed="64"/>
      </patternFill>
    </fill>
    <fill>
      <patternFill patternType="solid">
        <fgColor theme="7" tint="0.79998168889431442"/>
        <bgColor indexed="64"/>
      </patternFill>
    </fill>
    <fill>
      <patternFill patternType="solid">
        <fgColor theme="4"/>
        <bgColor indexed="64"/>
      </patternFill>
    </fill>
    <fill>
      <patternFill patternType="solid">
        <fgColor theme="5" tint="-0.249977111117893"/>
        <bgColor indexed="64"/>
      </patternFill>
    </fill>
    <fill>
      <patternFill patternType="solid">
        <fgColor rgb="FFD6DCE4"/>
        <bgColor indexed="64"/>
      </patternFill>
    </fill>
  </fills>
  <borders count="78">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rgb="FF000000"/>
      </left>
      <right/>
      <top style="thin">
        <color rgb="FF000000"/>
      </top>
      <bottom style="double">
        <color indexed="64"/>
      </bottom>
      <diagonal/>
    </border>
    <border>
      <left style="thin">
        <color indexed="64"/>
      </left>
      <right style="thin">
        <color indexed="64"/>
      </right>
      <top style="thin">
        <color indexed="64"/>
      </top>
      <bottom style="double">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bottom style="medium">
        <color indexed="64"/>
      </bottom>
      <diagonal/>
    </border>
    <border>
      <left style="thin">
        <color rgb="FF000000"/>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 fillId="26" borderId="0" applyNumberFormat="0" applyBorder="0" applyAlignment="0" applyProtection="0"/>
  </cellStyleXfs>
  <cellXfs count="873">
    <xf numFmtId="0" fontId="0" fillId="0" borderId="0" xfId="0"/>
    <xf numFmtId="0" fontId="0" fillId="0" borderId="0" xfId="0" applyAlignment="1">
      <alignment horizontal="center"/>
    </xf>
    <xf numFmtId="165" fontId="0" fillId="0" borderId="0" xfId="0" applyNumberFormat="1" applyAlignment="1">
      <alignment horizontal="center"/>
    </xf>
    <xf numFmtId="0" fontId="0" fillId="0" borderId="0" xfId="0" applyAlignment="1">
      <alignment horizontal="left"/>
    </xf>
    <xf numFmtId="0" fontId="0" fillId="0" borderId="0" xfId="0" applyAlignment="1">
      <alignment wrapText="1"/>
    </xf>
    <xf numFmtId="2" fontId="0" fillId="0" borderId="0" xfId="0" applyNumberFormat="1" applyAlignment="1">
      <alignment horizontal="center"/>
    </xf>
    <xf numFmtId="0" fontId="0" fillId="0" borderId="3" xfId="0" applyBorder="1"/>
    <xf numFmtId="0" fontId="0" fillId="0" borderId="3" xfId="0" applyBorder="1" applyAlignment="1">
      <alignment horizontal="center"/>
    </xf>
    <xf numFmtId="0" fontId="2" fillId="0" borderId="3" xfId="0" applyFont="1" applyBorder="1" applyAlignment="1">
      <alignment horizontal="center"/>
    </xf>
    <xf numFmtId="0" fontId="0" fillId="0" borderId="3" xfId="0" applyBorder="1" applyAlignment="1">
      <alignment horizontal="center" wrapText="1"/>
    </xf>
    <xf numFmtId="165" fontId="0" fillId="0" borderId="3" xfId="0" applyNumberFormat="1" applyBorder="1" applyAlignment="1">
      <alignment horizontal="center"/>
    </xf>
    <xf numFmtId="165" fontId="2" fillId="0" borderId="3" xfId="0" applyNumberFormat="1" applyFont="1" applyBorder="1" applyAlignment="1">
      <alignment horizontal="center"/>
    </xf>
    <xf numFmtId="165" fontId="0" fillId="0" borderId="3" xfId="0" applyNumberFormat="1" applyFont="1" applyBorder="1" applyAlignment="1">
      <alignment horizontal="center"/>
    </xf>
    <xf numFmtId="0" fontId="2" fillId="0" borderId="0" xfId="0" applyFont="1"/>
    <xf numFmtId="0" fontId="2" fillId="0" borderId="3" xfId="0" applyFont="1" applyBorder="1"/>
    <xf numFmtId="0" fontId="0" fillId="0" borderId="3" xfId="0" applyFill="1" applyBorder="1"/>
    <xf numFmtId="0" fontId="0" fillId="0" borderId="3" xfId="0" applyBorder="1" applyAlignment="1">
      <alignment wrapText="1"/>
    </xf>
    <xf numFmtId="10" fontId="0" fillId="0" borderId="3" xfId="0" applyNumberFormat="1" applyBorder="1" applyAlignment="1">
      <alignment horizontal="center"/>
    </xf>
    <xf numFmtId="10" fontId="2" fillId="0" borderId="3" xfId="0" applyNumberFormat="1" applyFont="1" applyBorder="1" applyAlignment="1">
      <alignment horizontal="center"/>
    </xf>
    <xf numFmtId="0" fontId="0" fillId="0" borderId="3" xfId="0" applyBorder="1" applyAlignment="1">
      <alignment horizontal="right"/>
    </xf>
    <xf numFmtId="0" fontId="0" fillId="0" borderId="3" xfId="0" applyFont="1" applyBorder="1" applyAlignment="1">
      <alignment horizontal="center"/>
    </xf>
    <xf numFmtId="167" fontId="0" fillId="0" borderId="3" xfId="2" applyNumberFormat="1" applyFont="1" applyBorder="1" applyAlignment="1">
      <alignment horizontal="center"/>
    </xf>
    <xf numFmtId="167" fontId="2" fillId="0" borderId="3" xfId="2" applyNumberFormat="1" applyFont="1" applyBorder="1" applyAlignment="1">
      <alignment horizontal="center"/>
    </xf>
    <xf numFmtId="2" fontId="0" fillId="0" borderId="3" xfId="0" applyNumberFormat="1" applyBorder="1" applyAlignment="1">
      <alignment horizontal="center"/>
    </xf>
    <xf numFmtId="0" fontId="2" fillId="0" borderId="3" xfId="0" applyFont="1" applyBorder="1" applyAlignment="1">
      <alignment horizontal="center" wrapText="1"/>
    </xf>
    <xf numFmtId="167" fontId="0" fillId="0" borderId="3" xfId="0" applyNumberFormat="1" applyBorder="1" applyAlignment="1">
      <alignment horizontal="center"/>
    </xf>
    <xf numFmtId="0" fontId="0" fillId="0" borderId="3" xfId="0" applyFont="1" applyBorder="1"/>
    <xf numFmtId="167" fontId="2" fillId="0" borderId="3" xfId="0" applyNumberFormat="1" applyFont="1" applyBorder="1" applyAlignment="1">
      <alignment horizontal="center"/>
    </xf>
    <xf numFmtId="0" fontId="0" fillId="2" borderId="3" xfId="0" applyFill="1" applyBorder="1"/>
    <xf numFmtId="0" fontId="2" fillId="0" borderId="0" xfId="0" applyFont="1" applyAlignment="1">
      <alignment horizontal="center" wrapText="1"/>
    </xf>
    <xf numFmtId="0" fontId="4" fillId="0" borderId="0" xfId="3" applyAlignment="1">
      <alignment vertical="center"/>
    </xf>
    <xf numFmtId="0" fontId="2" fillId="0" borderId="6" xfId="0" applyFont="1" applyBorder="1"/>
    <xf numFmtId="0" fontId="0" fillId="0" borderId="6" xfId="0" applyBorder="1" applyAlignment="1">
      <alignment horizontal="center"/>
    </xf>
    <xf numFmtId="0" fontId="0" fillId="0" borderId="0" xfId="0" applyFont="1"/>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6" fontId="6" fillId="0" borderId="3" xfId="0" applyNumberFormat="1" applyFont="1" applyBorder="1" applyAlignment="1">
      <alignment horizontal="center" vertical="center" wrapText="1"/>
    </xf>
    <xf numFmtId="0" fontId="0" fillId="0" borderId="3" xfId="0" applyFont="1" applyBorder="1" applyAlignment="1">
      <alignment horizontal="left" vertical="center" wrapText="1"/>
    </xf>
    <xf numFmtId="0" fontId="8" fillId="0" borderId="0" xfId="0" applyFont="1" applyFill="1"/>
    <xf numFmtId="0" fontId="0" fillId="0" borderId="0" xfId="0" applyFont="1" applyFill="1"/>
    <xf numFmtId="0" fontId="0" fillId="0" borderId="0" xfId="0" applyFont="1" applyAlignment="1">
      <alignment horizontal="left" vertical="center"/>
    </xf>
    <xf numFmtId="0" fontId="0" fillId="0" borderId="0" xfId="0" applyFont="1" applyAlignment="1">
      <alignment vertical="center"/>
    </xf>
    <xf numFmtId="0" fontId="9" fillId="0" borderId="3" xfId="0" applyFont="1" applyFill="1" applyBorder="1" applyAlignment="1">
      <alignment horizontal="center" vertical="center" wrapText="1"/>
    </xf>
    <xf numFmtId="0" fontId="12" fillId="0" borderId="0" xfId="4" applyFont="1" applyAlignment="1">
      <alignment wrapText="1"/>
    </xf>
    <xf numFmtId="0" fontId="13" fillId="0" borderId="0" xfId="4" applyFont="1"/>
    <xf numFmtId="0" fontId="12" fillId="4" borderId="10" xfId="4" applyFont="1" applyFill="1" applyBorder="1" applyAlignment="1">
      <alignment wrapText="1"/>
    </xf>
    <xf numFmtId="0" fontId="12" fillId="4" borderId="0" xfId="4" applyFont="1" applyFill="1" applyBorder="1" applyAlignment="1">
      <alignment wrapText="1"/>
    </xf>
    <xf numFmtId="0" fontId="12" fillId="4" borderId="1" xfId="4" applyFont="1" applyFill="1" applyBorder="1" applyAlignment="1">
      <alignment wrapText="1"/>
    </xf>
    <xf numFmtId="0" fontId="13" fillId="4" borderId="10" xfId="4" applyFont="1" applyFill="1" applyBorder="1" applyAlignment="1">
      <alignment wrapText="1"/>
    </xf>
    <xf numFmtId="0" fontId="13" fillId="4" borderId="0" xfId="4" applyFont="1" applyFill="1" applyBorder="1"/>
    <xf numFmtId="0" fontId="12" fillId="4" borderId="3" xfId="4" applyFont="1" applyFill="1" applyBorder="1" applyAlignment="1">
      <alignment wrapText="1"/>
    </xf>
    <xf numFmtId="0" fontId="12" fillId="4" borderId="3" xfId="4" applyFont="1" applyFill="1" applyBorder="1"/>
    <xf numFmtId="44" fontId="12" fillId="4" borderId="3" xfId="4" applyNumberFormat="1" applyFont="1" applyFill="1" applyBorder="1"/>
    <xf numFmtId="0" fontId="13" fillId="4" borderId="3" xfId="4" applyFont="1" applyFill="1" applyBorder="1"/>
    <xf numFmtId="0" fontId="13" fillId="4" borderId="3" xfId="4" applyFont="1" applyFill="1" applyBorder="1" applyAlignment="1">
      <alignment wrapText="1"/>
    </xf>
    <xf numFmtId="165" fontId="15" fillId="4" borderId="3" xfId="4" applyNumberFormat="1" applyFont="1" applyFill="1" applyBorder="1"/>
    <xf numFmtId="0" fontId="15" fillId="4" borderId="3" xfId="4" applyFont="1" applyFill="1" applyBorder="1"/>
    <xf numFmtId="3" fontId="0" fillId="0" borderId="3" xfId="0" applyNumberFormat="1" applyBorder="1" applyAlignment="1">
      <alignment horizontal="center"/>
    </xf>
    <xf numFmtId="0" fontId="0" fillId="5" borderId="3" xfId="0" applyFill="1" applyBorder="1" applyAlignment="1">
      <alignment horizontal="center"/>
    </xf>
    <xf numFmtId="167" fontId="0" fillId="5" borderId="3" xfId="0" applyNumberFormat="1" applyFill="1" applyBorder="1" applyAlignment="1">
      <alignment horizontal="center"/>
    </xf>
    <xf numFmtId="165" fontId="0" fillId="5" borderId="3" xfId="0" applyNumberFormat="1" applyFill="1" applyBorder="1" applyAlignment="1">
      <alignment horizontal="center"/>
    </xf>
    <xf numFmtId="165" fontId="0" fillId="5" borderId="3" xfId="0" applyNumberFormat="1" applyFont="1" applyFill="1" applyBorder="1" applyAlignment="1">
      <alignment horizontal="center"/>
    </xf>
    <xf numFmtId="167" fontId="0" fillId="5" borderId="3" xfId="2" applyNumberFormat="1" applyFont="1" applyFill="1" applyBorder="1" applyAlignment="1">
      <alignment horizontal="center"/>
    </xf>
    <xf numFmtId="2" fontId="0" fillId="5" borderId="3" xfId="0" applyNumberFormat="1" applyFill="1" applyBorder="1" applyAlignment="1">
      <alignment horizontal="center"/>
    </xf>
    <xf numFmtId="10" fontId="0" fillId="5" borderId="3" xfId="0" applyNumberFormat="1" applyFill="1" applyBorder="1" applyAlignment="1">
      <alignment horizontal="center"/>
    </xf>
    <xf numFmtId="166" fontId="0" fillId="0" borderId="3" xfId="0" applyNumberFormat="1" applyBorder="1" applyAlignment="1">
      <alignment horizontal="center"/>
    </xf>
    <xf numFmtId="167" fontId="0" fillId="0" borderId="4" xfId="0" applyNumberFormat="1" applyBorder="1" applyAlignment="1">
      <alignment horizontal="center"/>
    </xf>
    <xf numFmtId="0" fontId="0" fillId="0" borderId="9" xfId="0" applyBorder="1" applyAlignment="1">
      <alignment horizontal="center"/>
    </xf>
    <xf numFmtId="10" fontId="0" fillId="0" borderId="14" xfId="0" applyNumberFormat="1" applyBorder="1" applyAlignment="1">
      <alignment horizontal="center"/>
    </xf>
    <xf numFmtId="0" fontId="2" fillId="0" borderId="15" xfId="0" applyFont="1" applyFill="1" applyBorder="1" applyAlignment="1">
      <alignment horizontal="center"/>
    </xf>
    <xf numFmtId="10" fontId="2" fillId="0" borderId="16" xfId="0" applyNumberFormat="1" applyFont="1" applyBorder="1" applyAlignment="1">
      <alignment horizontal="center"/>
    </xf>
    <xf numFmtId="0" fontId="0" fillId="0" borderId="4" xfId="0" applyBorder="1"/>
    <xf numFmtId="3" fontId="0" fillId="0" borderId="0" xfId="0" applyNumberForma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2" fillId="0" borderId="7"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xf numFmtId="0" fontId="13" fillId="0" borderId="1" xfId="0" applyFont="1" applyFill="1" applyBorder="1"/>
    <xf numFmtId="0" fontId="13" fillId="0" borderId="13" xfId="0" applyFont="1" applyFill="1" applyBorder="1"/>
    <xf numFmtId="0" fontId="13" fillId="0" borderId="10" xfId="0" applyFont="1" applyFill="1" applyBorder="1" applyAlignment="1">
      <alignment vertical="top" wrapText="1"/>
    </xf>
    <xf numFmtId="0" fontId="13" fillId="0" borderId="11" xfId="0" applyFont="1" applyFill="1" applyBorder="1" applyAlignment="1">
      <alignment vertical="top" wrapText="1"/>
    </xf>
    <xf numFmtId="0" fontId="13" fillId="0" borderId="0" xfId="0" applyFont="1" applyFill="1" applyBorder="1"/>
    <xf numFmtId="0" fontId="18" fillId="0" borderId="11" xfId="3" applyFont="1" applyFill="1" applyBorder="1" applyAlignment="1" applyProtection="1"/>
    <xf numFmtId="0" fontId="13" fillId="0" borderId="12" xfId="0" applyFont="1" applyFill="1" applyBorder="1"/>
    <xf numFmtId="0" fontId="12" fillId="0" borderId="9" xfId="0" applyFont="1" applyFill="1" applyBorder="1" applyAlignment="1">
      <alignment horizontal="center" wrapText="1"/>
    </xf>
    <xf numFmtId="0" fontId="13" fillId="0" borderId="1" xfId="0" applyFont="1" applyFill="1" applyBorder="1" applyAlignment="1">
      <alignment horizontal="center" vertical="top" wrapText="1"/>
    </xf>
    <xf numFmtId="0" fontId="12" fillId="0" borderId="14" xfId="0" applyFont="1" applyFill="1" applyBorder="1" applyAlignment="1">
      <alignment horizontal="center"/>
    </xf>
    <xf numFmtId="0" fontId="12" fillId="0" borderId="2" xfId="0" applyFont="1" applyFill="1" applyBorder="1" applyAlignment="1">
      <alignment horizontal="center" vertical="top" wrapText="1"/>
    </xf>
    <xf numFmtId="170" fontId="0" fillId="0" borderId="3" xfId="0" applyNumberFormat="1" applyBorder="1" applyAlignment="1">
      <alignment horizontal="center"/>
    </xf>
    <xf numFmtId="168" fontId="13" fillId="4" borderId="1" xfId="5" applyNumberFormat="1" applyFont="1" applyFill="1" applyBorder="1"/>
    <xf numFmtId="168" fontId="12" fillId="3" borderId="3" xfId="4" applyNumberFormat="1" applyFont="1" applyFill="1" applyBorder="1"/>
    <xf numFmtId="165" fontId="12" fillId="3" borderId="3" xfId="1" applyNumberFormat="1" applyFont="1" applyFill="1" applyBorder="1"/>
    <xf numFmtId="44" fontId="12" fillId="3" borderId="3" xfId="4" applyNumberFormat="1" applyFont="1" applyFill="1" applyBorder="1"/>
    <xf numFmtId="0" fontId="2" fillId="0" borderId="0" xfId="0" applyFont="1" applyFill="1" applyBorder="1"/>
    <xf numFmtId="0" fontId="2" fillId="0" borderId="3" xfId="0" applyFont="1" applyBorder="1" applyAlignment="1">
      <alignment wrapText="1"/>
    </xf>
    <xf numFmtId="0" fontId="2" fillId="0" borderId="14" xfId="0" applyFont="1" applyBorder="1" applyAlignment="1">
      <alignment horizontal="center" wrapText="1"/>
    </xf>
    <xf numFmtId="0" fontId="2" fillId="0" borderId="17" xfId="0" applyFont="1" applyBorder="1"/>
    <xf numFmtId="170" fontId="0" fillId="0" borderId="14" xfId="0" applyNumberFormat="1" applyBorder="1" applyAlignment="1">
      <alignment horizontal="center"/>
    </xf>
    <xf numFmtId="0" fontId="0" fillId="0" borderId="19" xfId="0" applyBorder="1"/>
    <xf numFmtId="2" fontId="2" fillId="3" borderId="17" xfId="0" applyNumberFormat="1" applyFont="1" applyFill="1" applyBorder="1" applyAlignment="1">
      <alignment horizontal="center"/>
    </xf>
    <xf numFmtId="0" fontId="0" fillId="0" borderId="14" xfId="0" applyBorder="1"/>
    <xf numFmtId="0" fontId="2" fillId="0" borderId="3" xfId="0" applyFont="1" applyFill="1" applyBorder="1"/>
    <xf numFmtId="0" fontId="0" fillId="0" borderId="3" xfId="0" applyFill="1" applyBorder="1" applyAlignment="1">
      <alignment horizontal="center"/>
    </xf>
    <xf numFmtId="2" fontId="0" fillId="0" borderId="3" xfId="0" applyNumberFormat="1" applyFill="1" applyBorder="1" applyAlignment="1">
      <alignment horizontal="center"/>
    </xf>
    <xf numFmtId="170" fontId="0" fillId="0" borderId="3" xfId="0" applyNumberFormat="1" applyFill="1" applyBorder="1" applyAlignment="1">
      <alignment horizontal="center"/>
    </xf>
    <xf numFmtId="3" fontId="0" fillId="0" borderId="3" xfId="0" applyNumberFormat="1" applyFill="1" applyBorder="1" applyAlignment="1">
      <alignment horizontal="center"/>
    </xf>
    <xf numFmtId="0" fontId="0" fillId="0" borderId="3" xfId="0" applyFont="1" applyFill="1" applyBorder="1" applyAlignment="1">
      <alignment horizontal="center"/>
    </xf>
    <xf numFmtId="2" fontId="0" fillId="0" borderId="3" xfId="0" applyNumberFormat="1" applyFont="1" applyFill="1" applyBorder="1" applyAlignment="1">
      <alignment horizontal="center"/>
    </xf>
    <xf numFmtId="3" fontId="0" fillId="0" borderId="14" xfId="0" applyNumberFormat="1" applyBorder="1" applyAlignment="1">
      <alignment horizontal="center"/>
    </xf>
    <xf numFmtId="3" fontId="0" fillId="0" borderId="4" xfId="0" applyNumberFormat="1" applyFill="1" applyBorder="1" applyAlignment="1">
      <alignment horizontal="center"/>
    </xf>
    <xf numFmtId="4" fontId="2" fillId="0" borderId="14" xfId="0" applyNumberFormat="1" applyFont="1" applyFill="1" applyBorder="1" applyAlignment="1">
      <alignment horizontal="center"/>
    </xf>
    <xf numFmtId="172" fontId="2" fillId="0" borderId="14" xfId="0" applyNumberFormat="1" applyFont="1" applyFill="1" applyBorder="1" applyAlignment="1">
      <alignment horizontal="center"/>
    </xf>
    <xf numFmtId="170" fontId="0" fillId="0" borderId="4" xfId="0" applyNumberFormat="1" applyFill="1" applyBorder="1" applyAlignment="1">
      <alignment horizontal="center"/>
    </xf>
    <xf numFmtId="2" fontId="0" fillId="0" borderId="4" xfId="0" applyNumberFormat="1" applyFont="1" applyFill="1" applyBorder="1" applyAlignment="1">
      <alignment horizontal="center"/>
    </xf>
    <xf numFmtId="0" fontId="0" fillId="0" borderId="14" xfId="0" applyBorder="1" applyAlignment="1">
      <alignment horizontal="center" wrapText="1"/>
    </xf>
    <xf numFmtId="4" fontId="2" fillId="0" borderId="19" xfId="0" applyNumberFormat="1" applyFont="1" applyFill="1" applyBorder="1" applyAlignment="1">
      <alignment horizontal="center"/>
    </xf>
    <xf numFmtId="2" fontId="0" fillId="0" borderId="4" xfId="0" applyNumberFormat="1" applyFill="1" applyBorder="1" applyAlignment="1">
      <alignment horizontal="center"/>
    </xf>
    <xf numFmtId="172" fontId="2" fillId="0" borderId="19" xfId="0" applyNumberFormat="1" applyFont="1" applyFill="1" applyBorder="1" applyAlignment="1">
      <alignment horizontal="center"/>
    </xf>
    <xf numFmtId="0" fontId="2" fillId="0" borderId="14" xfId="0" applyFont="1" applyBorder="1" applyAlignment="1">
      <alignment horizontal="center"/>
    </xf>
    <xf numFmtId="0" fontId="2" fillId="0" borderId="19" xfId="0" applyFont="1" applyBorder="1" applyAlignment="1">
      <alignment horizontal="center"/>
    </xf>
    <xf numFmtId="6" fontId="13" fillId="0" borderId="0" xfId="0" applyNumberFormat="1" applyFont="1" applyFill="1" applyBorder="1" applyAlignment="1">
      <alignment horizontal="center" vertical="center" wrapText="1"/>
    </xf>
    <xf numFmtId="6" fontId="13" fillId="0" borderId="12" xfId="0" applyNumberFormat="1" applyFont="1" applyFill="1" applyBorder="1" applyAlignment="1">
      <alignment horizontal="center" vertical="center" wrapText="1"/>
    </xf>
    <xf numFmtId="0" fontId="0" fillId="0" borderId="15" xfId="0" applyBorder="1"/>
    <xf numFmtId="0" fontId="2" fillId="0" borderId="14" xfId="0" applyFont="1" applyBorder="1" applyAlignment="1">
      <alignment wrapText="1"/>
    </xf>
    <xf numFmtId="0" fontId="2" fillId="0" borderId="14" xfId="0" applyFont="1" applyBorder="1"/>
    <xf numFmtId="0" fontId="2" fillId="0" borderId="19" xfId="0" applyFont="1" applyBorder="1"/>
    <xf numFmtId="0" fontId="12" fillId="0" borderId="0" xfId="0" applyFont="1" applyFill="1"/>
    <xf numFmtId="0" fontId="13" fillId="0" borderId="0" xfId="0" applyFont="1" applyFill="1"/>
    <xf numFmtId="2" fontId="13" fillId="0" borderId="0" xfId="0" applyNumberFormat="1" applyFont="1" applyFill="1"/>
    <xf numFmtId="0" fontId="19" fillId="0" borderId="0" xfId="0" applyFont="1" applyFill="1"/>
    <xf numFmtId="0" fontId="12" fillId="0" borderId="0" xfId="0" applyFont="1" applyFill="1" applyBorder="1"/>
    <xf numFmtId="0" fontId="20" fillId="0" borderId="0" xfId="3" applyFont="1" applyFill="1" applyBorder="1" applyAlignment="1" applyProtection="1"/>
    <xf numFmtId="44" fontId="15" fillId="0" borderId="0" xfId="1" applyFont="1" applyFill="1" applyBorder="1" applyAlignment="1"/>
    <xf numFmtId="0" fontId="12" fillId="0" borderId="3" xfId="0" applyFont="1" applyFill="1" applyBorder="1"/>
    <xf numFmtId="44" fontId="15" fillId="0" borderId="3" xfId="1" applyFont="1" applyFill="1" applyBorder="1" applyAlignment="1">
      <alignment horizontal="left"/>
    </xf>
    <xf numFmtId="44" fontId="15" fillId="0" borderId="3" xfId="1" applyFont="1" applyFill="1" applyBorder="1" applyAlignment="1">
      <alignment horizontal="center"/>
    </xf>
    <xf numFmtId="0" fontId="12" fillId="0" borderId="3" xfId="0" applyFont="1" applyFill="1" applyBorder="1" applyAlignment="1">
      <alignment horizontal="center"/>
    </xf>
    <xf numFmtId="7" fontId="13" fillId="0" borderId="3" xfId="1" applyNumberFormat="1" applyFont="1" applyFill="1" applyBorder="1" applyAlignment="1">
      <alignment horizontal="center"/>
    </xf>
    <xf numFmtId="0" fontId="0" fillId="0" borderId="1" xfId="0" applyFill="1" applyBorder="1" applyAlignment="1">
      <alignment horizontal="center"/>
    </xf>
    <xf numFmtId="0" fontId="2" fillId="3" borderId="15" xfId="0" applyFont="1" applyFill="1" applyBorder="1" applyAlignment="1">
      <alignment horizontal="center"/>
    </xf>
    <xf numFmtId="166" fontId="2" fillId="3" borderId="16" xfId="0" applyNumberFormat="1" applyFont="1" applyFill="1" applyBorder="1" applyAlignment="1">
      <alignment horizontal="center"/>
    </xf>
    <xf numFmtId="0" fontId="0" fillId="0" borderId="0" xfId="0" applyBorder="1"/>
    <xf numFmtId="165" fontId="2" fillId="3" borderId="17" xfId="0" applyNumberFormat="1" applyFont="1" applyFill="1" applyBorder="1" applyAlignment="1">
      <alignment horizontal="center"/>
    </xf>
    <xf numFmtId="6" fontId="12" fillId="3" borderId="17" xfId="0" applyNumberFormat="1" applyFont="1" applyFill="1" applyBorder="1" applyAlignment="1">
      <alignment horizontal="center" vertical="center"/>
    </xf>
    <xf numFmtId="6" fontId="12" fillId="3" borderId="18" xfId="0" applyNumberFormat="1" applyFont="1" applyFill="1" applyBorder="1" applyAlignment="1">
      <alignment horizontal="center" vertical="center"/>
    </xf>
    <xf numFmtId="4" fontId="2" fillId="3" borderId="17" xfId="0" applyNumberFormat="1" applyFont="1" applyFill="1" applyBorder="1" applyAlignment="1">
      <alignment horizontal="center"/>
    </xf>
    <xf numFmtId="172" fontId="2" fillId="3" borderId="17" xfId="0" applyNumberFormat="1" applyFont="1" applyFill="1" applyBorder="1" applyAlignment="1">
      <alignment horizontal="center"/>
    </xf>
    <xf numFmtId="0" fontId="2" fillId="3" borderId="16" xfId="0" applyFont="1" applyFill="1" applyBorder="1" applyAlignment="1">
      <alignment horizontal="center"/>
    </xf>
    <xf numFmtId="0" fontId="2" fillId="3" borderId="17" xfId="0" applyFont="1" applyFill="1" applyBorder="1" applyAlignment="1">
      <alignment horizontal="center"/>
    </xf>
    <xf numFmtId="3" fontId="2" fillId="3" borderId="17" xfId="0" applyNumberFormat="1" applyFont="1" applyFill="1" applyBorder="1" applyAlignment="1">
      <alignment horizontal="center"/>
    </xf>
    <xf numFmtId="3" fontId="2" fillId="3" borderId="18" xfId="0" applyNumberFormat="1" applyFont="1" applyFill="1" applyBorder="1" applyAlignment="1">
      <alignment horizontal="center"/>
    </xf>
    <xf numFmtId="9" fontId="2" fillId="3" borderId="29" xfId="0" applyNumberFormat="1" applyFont="1" applyFill="1" applyBorder="1" applyAlignment="1">
      <alignment horizontal="center"/>
    </xf>
    <xf numFmtId="9" fontId="2" fillId="3" borderId="24" xfId="0" applyNumberFormat="1" applyFont="1" applyFill="1" applyBorder="1" applyAlignment="1">
      <alignment horizontal="center"/>
    </xf>
    <xf numFmtId="9" fontId="2" fillId="3" borderId="25" xfId="0" applyNumberFormat="1" applyFont="1" applyFill="1" applyBorder="1" applyAlignment="1">
      <alignment horizontal="center"/>
    </xf>
    <xf numFmtId="170" fontId="2" fillId="3" borderId="16" xfId="0" applyNumberFormat="1" applyFont="1" applyFill="1" applyBorder="1" applyAlignment="1">
      <alignment horizontal="center"/>
    </xf>
    <xf numFmtId="169" fontId="2" fillId="3" borderId="20" xfId="0" applyNumberFormat="1" applyFont="1" applyFill="1" applyBorder="1" applyAlignment="1">
      <alignment horizontal="center"/>
    </xf>
    <xf numFmtId="0" fontId="2" fillId="3" borderId="16" xfId="0" applyFont="1" applyFill="1" applyBorder="1"/>
    <xf numFmtId="2" fontId="2" fillId="3" borderId="3" xfId="0" applyNumberFormat="1" applyFont="1" applyFill="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left"/>
    </xf>
    <xf numFmtId="0" fontId="2" fillId="3" borderId="28" xfId="0" applyFont="1" applyFill="1" applyBorder="1"/>
    <xf numFmtId="173" fontId="2" fillId="3" borderId="27" xfId="0" applyNumberFormat="1" applyFont="1" applyFill="1" applyBorder="1" applyAlignment="1">
      <alignment horizontal="center"/>
    </xf>
    <xf numFmtId="0" fontId="2" fillId="3" borderId="30" xfId="0" applyFont="1" applyFill="1" applyBorder="1"/>
    <xf numFmtId="173" fontId="2" fillId="3" borderId="31" xfId="0" applyNumberFormat="1" applyFont="1" applyFill="1" applyBorder="1" applyAlignment="1">
      <alignment horizontal="center"/>
    </xf>
    <xf numFmtId="0" fontId="2" fillId="0" borderId="28" xfId="0" applyFont="1" applyBorder="1"/>
    <xf numFmtId="0" fontId="2" fillId="0" borderId="27" xfId="0" applyFont="1" applyBorder="1"/>
    <xf numFmtId="0" fontId="2" fillId="0" borderId="0" xfId="0" applyFont="1" applyAlignment="1">
      <alignment horizontal="center"/>
    </xf>
    <xf numFmtId="0" fontId="2" fillId="0" borderId="28" xfId="0" applyFont="1" applyBorder="1" applyAlignment="1">
      <alignment horizontal="center"/>
    </xf>
    <xf numFmtId="10" fontId="2" fillId="3" borderId="17" xfId="0" applyNumberFormat="1" applyFont="1" applyFill="1" applyBorder="1" applyAlignment="1">
      <alignment horizontal="center" wrapText="1"/>
    </xf>
    <xf numFmtId="2" fontId="2" fillId="0" borderId="26" xfId="0" applyNumberFormat="1" applyFont="1" applyBorder="1" applyAlignment="1">
      <alignment horizontal="center"/>
    </xf>
    <xf numFmtId="2" fontId="2" fillId="0" borderId="27" xfId="0" applyNumberFormat="1" applyFont="1" applyBorder="1" applyAlignment="1">
      <alignment horizontal="center"/>
    </xf>
    <xf numFmtId="0" fontId="2" fillId="0" borderId="0" xfId="0" applyFont="1" applyAlignment="1">
      <alignment horizontal="center"/>
    </xf>
    <xf numFmtId="0" fontId="2" fillId="0" borderId="0" xfId="0" applyFont="1" applyAlignment="1">
      <alignment horizontal="center" wrapText="1"/>
    </xf>
    <xf numFmtId="174" fontId="0" fillId="0" borderId="3" xfId="0" applyNumberFormat="1" applyBorder="1" applyAlignment="1">
      <alignment horizontal="center"/>
    </xf>
    <xf numFmtId="0" fontId="0" fillId="0" borderId="3" xfId="0" applyBorder="1" applyAlignment="1">
      <alignment horizontal="center"/>
    </xf>
    <xf numFmtId="0" fontId="21" fillId="0" borderId="0" xfId="0" applyFont="1" applyFill="1" applyBorder="1" applyAlignment="1">
      <alignment horizontal="center"/>
    </xf>
    <xf numFmtId="0" fontId="13" fillId="0" borderId="0" xfId="0" applyFont="1" applyFill="1" applyBorder="1" applyAlignment="1">
      <alignment horizontal="center"/>
    </xf>
    <xf numFmtId="7" fontId="13" fillId="0" borderId="0" xfId="5" applyNumberFormat="1" applyFont="1" applyFill="1" applyBorder="1" applyAlignment="1">
      <alignment horizontal="center"/>
    </xf>
    <xf numFmtId="7" fontId="12" fillId="0" borderId="0" xfId="5" applyNumberFormat="1" applyFont="1" applyFill="1" applyBorder="1" applyAlignment="1">
      <alignment horizontal="center"/>
    </xf>
    <xf numFmtId="7" fontId="13" fillId="0" borderId="0" xfId="1" applyNumberFormat="1" applyFont="1" applyFill="1" applyBorder="1" applyAlignment="1">
      <alignment horizontal="center"/>
    </xf>
    <xf numFmtId="0" fontId="3" fillId="0" borderId="0" xfId="0" applyFont="1" applyFill="1" applyBorder="1"/>
    <xf numFmtId="44" fontId="22" fillId="0" borderId="0" xfId="1" applyFont="1" applyFill="1" applyBorder="1" applyAlignment="1"/>
    <xf numFmtId="0" fontId="0" fillId="0" borderId="0" xfId="0" applyFont="1" applyBorder="1" applyAlignment="1">
      <alignment horizontal="center"/>
    </xf>
    <xf numFmtId="2" fontId="0" fillId="0" borderId="0" xfId="0" applyNumberFormat="1" applyFont="1" applyBorder="1" applyAlignment="1">
      <alignment horizontal="center"/>
    </xf>
    <xf numFmtId="0" fontId="2" fillId="0" borderId="0" xfId="0" applyFont="1" applyAlignment="1">
      <alignment horizontal="left"/>
    </xf>
    <xf numFmtId="174" fontId="6" fillId="0" borderId="3" xfId="0" applyNumberFormat="1" applyFont="1" applyBorder="1" applyAlignment="1">
      <alignment horizontal="center" vertical="center"/>
    </xf>
    <xf numFmtId="0" fontId="9" fillId="0" borderId="0" xfId="0" applyFont="1" applyFill="1" applyBorder="1" applyAlignment="1">
      <alignment horizontal="center" vertical="center" wrapText="1"/>
    </xf>
    <xf numFmtId="6" fontId="0" fillId="0" borderId="0" xfId="0" applyNumberFormat="1" applyFont="1" applyBorder="1" applyAlignment="1">
      <alignment horizontal="center" vertical="center"/>
    </xf>
    <xf numFmtId="3" fontId="2" fillId="0" borderId="0" xfId="0" applyNumberFormat="1" applyFont="1" applyAlignment="1">
      <alignment horizontal="center"/>
    </xf>
    <xf numFmtId="0" fontId="0" fillId="0" borderId="7" xfId="0" applyBorder="1"/>
    <xf numFmtId="0" fontId="0" fillId="0" borderId="10" xfId="0" applyBorder="1"/>
    <xf numFmtId="0" fontId="0" fillId="0" borderId="11" xfId="0" applyBorder="1"/>
    <xf numFmtId="165" fontId="0" fillId="0" borderId="2" xfId="0" applyNumberFormat="1" applyFill="1" applyBorder="1" applyAlignment="1">
      <alignment horizontal="center"/>
    </xf>
    <xf numFmtId="0" fontId="0" fillId="0" borderId="2" xfId="0" applyBorder="1" applyAlignment="1">
      <alignment horizontal="center"/>
    </xf>
    <xf numFmtId="2" fontId="0" fillId="0" borderId="14" xfId="0" applyNumberFormat="1" applyFill="1" applyBorder="1" applyAlignment="1">
      <alignment horizontal="center"/>
    </xf>
    <xf numFmtId="2" fontId="0" fillId="0" borderId="2" xfId="0" applyNumberFormat="1" applyFill="1" applyBorder="1" applyAlignment="1">
      <alignment horizontal="center"/>
    </xf>
    <xf numFmtId="164" fontId="0" fillId="0" borderId="2" xfId="0" applyNumberFormat="1" applyFill="1" applyBorder="1" applyAlignment="1">
      <alignment horizontal="center"/>
    </xf>
    <xf numFmtId="164" fontId="0" fillId="0" borderId="19" xfId="0" applyNumberFormat="1" applyFill="1" applyBorder="1" applyAlignment="1">
      <alignment horizontal="center"/>
    </xf>
    <xf numFmtId="0" fontId="3" fillId="0" borderId="10" xfId="0" applyFont="1" applyFill="1" applyBorder="1" applyAlignment="1">
      <alignment vertical="top" wrapText="1"/>
    </xf>
    <xf numFmtId="0" fontId="3" fillId="0" borderId="11" xfId="0" applyFont="1" applyFill="1" applyBorder="1" applyAlignment="1">
      <alignment vertical="top" wrapText="1"/>
    </xf>
    <xf numFmtId="164" fontId="0" fillId="0" borderId="2" xfId="0" applyNumberFormat="1" applyBorder="1" applyAlignment="1">
      <alignment horizontal="center"/>
    </xf>
    <xf numFmtId="175" fontId="0" fillId="0" borderId="2" xfId="0" applyNumberFormat="1" applyBorder="1" applyAlignment="1">
      <alignment horizontal="center"/>
    </xf>
    <xf numFmtId="174" fontId="0" fillId="0" borderId="19" xfId="0" applyNumberFormat="1" applyBorder="1" applyAlignment="1">
      <alignment horizontal="center"/>
    </xf>
    <xf numFmtId="166" fontId="0" fillId="0" borderId="14" xfId="0" applyNumberFormat="1" applyFill="1" applyBorder="1" applyAlignment="1">
      <alignment horizontal="center"/>
    </xf>
    <xf numFmtId="166" fontId="0" fillId="0" borderId="2" xfId="0" applyNumberFormat="1" applyFill="1" applyBorder="1" applyAlignment="1">
      <alignment horizontal="center"/>
    </xf>
    <xf numFmtId="174" fontId="0" fillId="0" borderId="2" xfId="0" applyNumberFormat="1" applyBorder="1" applyAlignment="1">
      <alignment horizontal="center"/>
    </xf>
    <xf numFmtId="0" fontId="10" fillId="6" borderId="0" xfId="0" applyFont="1" applyFill="1"/>
    <xf numFmtId="0" fontId="0" fillId="6" borderId="0" xfId="0" applyFill="1"/>
    <xf numFmtId="0" fontId="0" fillId="6" borderId="0" xfId="0" applyFill="1" applyBorder="1" applyAlignment="1">
      <alignment horizontal="center" wrapText="1"/>
    </xf>
    <xf numFmtId="0" fontId="2" fillId="6" borderId="0" xfId="0" applyFont="1" applyFill="1" applyBorder="1" applyAlignment="1">
      <alignment horizontal="center" wrapText="1"/>
    </xf>
    <xf numFmtId="0" fontId="25" fillId="7" borderId="0" xfId="0" applyFont="1" applyFill="1" applyBorder="1"/>
    <xf numFmtId="3" fontId="0" fillId="9" borderId="0" xfId="0" applyNumberFormat="1" applyFill="1" applyAlignment="1">
      <alignment horizontal="center"/>
    </xf>
    <xf numFmtId="3" fontId="0" fillId="11" borderId="0" xfId="0" applyNumberFormat="1" applyFill="1" applyAlignment="1">
      <alignment horizontal="center"/>
    </xf>
    <xf numFmtId="0" fontId="2" fillId="9" borderId="0" xfId="0" applyFont="1" applyFill="1"/>
    <xf numFmtId="0" fontId="2" fillId="11" borderId="0" xfId="0" applyFont="1" applyFill="1"/>
    <xf numFmtId="0" fontId="23" fillId="14" borderId="10" xfId="0" applyFont="1" applyFill="1" applyBorder="1" applyAlignment="1">
      <alignment horizontal="right"/>
    </xf>
    <xf numFmtId="0" fontId="9" fillId="15" borderId="17" xfId="0" applyFont="1" applyFill="1" applyBorder="1" applyAlignment="1">
      <alignment horizontal="center"/>
    </xf>
    <xf numFmtId="0" fontId="24" fillId="14" borderId="10" xfId="0" applyFont="1" applyFill="1" applyBorder="1" applyAlignment="1">
      <alignment horizontal="right"/>
    </xf>
    <xf numFmtId="0" fontId="24" fillId="14" borderId="11" xfId="0" applyFont="1" applyFill="1" applyBorder="1" applyAlignment="1">
      <alignment horizontal="right"/>
    </xf>
    <xf numFmtId="0" fontId="9" fillId="15" borderId="29" xfId="0" applyFont="1" applyFill="1" applyBorder="1" applyAlignment="1">
      <alignment horizontal="center"/>
    </xf>
    <xf numFmtId="0" fontId="24" fillId="14" borderId="1" xfId="0" applyFont="1" applyFill="1" applyBorder="1" applyAlignment="1">
      <alignment horizontal="left"/>
    </xf>
    <xf numFmtId="0" fontId="24" fillId="14" borderId="13" xfId="0" applyFont="1" applyFill="1" applyBorder="1" applyAlignment="1">
      <alignment horizontal="left"/>
    </xf>
    <xf numFmtId="0" fontId="0" fillId="6" borderId="0" xfId="0" applyFill="1" applyAlignment="1">
      <alignment horizontal="center"/>
    </xf>
    <xf numFmtId="0" fontId="25" fillId="7" borderId="0" xfId="0" applyFont="1" applyFill="1" applyBorder="1" applyAlignment="1">
      <alignment horizontal="center"/>
    </xf>
    <xf numFmtId="0" fontId="2" fillId="6" borderId="0" xfId="0" applyFont="1" applyFill="1" applyAlignment="1">
      <alignment horizontal="center"/>
    </xf>
    <xf numFmtId="3" fontId="0" fillId="9" borderId="0" xfId="0" applyNumberFormat="1" applyFont="1" applyFill="1" applyAlignment="1">
      <alignment horizontal="center"/>
    </xf>
    <xf numFmtId="3" fontId="0" fillId="11" borderId="0" xfId="0" applyNumberFormat="1" applyFont="1" applyFill="1" applyAlignment="1">
      <alignment horizontal="center"/>
    </xf>
    <xf numFmtId="3" fontId="0" fillId="12" borderId="0" xfId="0" applyNumberFormat="1" applyFont="1" applyFill="1" applyAlignment="1">
      <alignment horizontal="center"/>
    </xf>
    <xf numFmtId="3" fontId="0" fillId="13" borderId="0" xfId="0" applyNumberFormat="1" applyFont="1" applyFill="1" applyAlignment="1">
      <alignment horizontal="center"/>
    </xf>
    <xf numFmtId="0" fontId="26" fillId="7" borderId="0" xfId="0" applyFont="1" applyFill="1" applyBorder="1" applyAlignment="1">
      <alignment horizontal="center"/>
    </xf>
    <xf numFmtId="3" fontId="27" fillId="14" borderId="0" xfId="0" applyNumberFormat="1" applyFont="1" applyFill="1" applyBorder="1" applyAlignment="1">
      <alignment vertical="center" readingOrder="1"/>
    </xf>
    <xf numFmtId="0" fontId="24" fillId="14" borderId="0" xfId="0" applyFont="1" applyFill="1"/>
    <xf numFmtId="0" fontId="24" fillId="14" borderId="0" xfId="0" applyFont="1" applyFill="1" applyAlignment="1">
      <alignment horizontal="center"/>
    </xf>
    <xf numFmtId="0" fontId="25" fillId="14" borderId="0" xfId="0" applyFont="1" applyFill="1"/>
    <xf numFmtId="0" fontId="23" fillId="14" borderId="0" xfId="0" applyFont="1" applyFill="1" applyBorder="1" applyAlignment="1">
      <alignment horizontal="center" wrapText="1"/>
    </xf>
    <xf numFmtId="0" fontId="23" fillId="14" borderId="0" xfId="0" applyFont="1" applyFill="1" applyAlignment="1">
      <alignment horizontal="right"/>
    </xf>
    <xf numFmtId="0" fontId="23" fillId="14" borderId="0" xfId="0" applyFont="1" applyFill="1" applyAlignment="1">
      <alignment horizontal="center"/>
    </xf>
    <xf numFmtId="0" fontId="24" fillId="14" borderId="0" xfId="0" applyFont="1" applyFill="1" applyBorder="1" applyAlignment="1">
      <alignment horizontal="center" wrapText="1"/>
    </xf>
    <xf numFmtId="0" fontId="23" fillId="14" borderId="0" xfId="0" applyFont="1" applyFill="1" applyBorder="1" applyAlignment="1">
      <alignment horizontal="right" wrapText="1"/>
    </xf>
    <xf numFmtId="0" fontId="23" fillId="14" borderId="0" xfId="0" applyFont="1" applyFill="1" applyAlignment="1">
      <alignment horizontal="center" wrapText="1"/>
    </xf>
    <xf numFmtId="0" fontId="2" fillId="16" borderId="0" xfId="0" applyFont="1" applyFill="1"/>
    <xf numFmtId="9" fontId="0" fillId="12" borderId="0" xfId="0" applyNumberFormat="1" applyFont="1" applyFill="1" applyAlignment="1">
      <alignment horizontal="center"/>
    </xf>
    <xf numFmtId="9" fontId="0" fillId="13" borderId="0" xfId="0" applyNumberFormat="1" applyFont="1" applyFill="1" applyAlignment="1">
      <alignment horizontal="center"/>
    </xf>
    <xf numFmtId="0" fontId="0" fillId="14" borderId="0" xfId="0" applyFill="1"/>
    <xf numFmtId="165" fontId="2" fillId="17" borderId="17" xfId="0" applyNumberFormat="1" applyFont="1" applyFill="1" applyBorder="1" applyAlignment="1">
      <alignment horizontal="center"/>
    </xf>
    <xf numFmtId="165" fontId="2" fillId="17" borderId="18" xfId="0" applyNumberFormat="1" applyFont="1" applyFill="1" applyBorder="1" applyAlignment="1">
      <alignment horizontal="center"/>
    </xf>
    <xf numFmtId="164" fontId="0" fillId="12" borderId="0" xfId="0" applyNumberFormat="1" applyFont="1" applyFill="1" applyAlignment="1">
      <alignment horizontal="center"/>
    </xf>
    <xf numFmtId="164" fontId="0" fillId="13" borderId="0" xfId="0" applyNumberFormat="1" applyFont="1" applyFill="1" applyAlignment="1">
      <alignment horizontal="center"/>
    </xf>
    <xf numFmtId="164" fontId="0" fillId="16" borderId="0" xfId="0" applyNumberFormat="1" applyFont="1" applyFill="1" applyAlignment="1">
      <alignment horizontal="center"/>
    </xf>
    <xf numFmtId="3" fontId="0" fillId="16" borderId="0" xfId="0" applyNumberFormat="1" applyFont="1" applyFill="1" applyAlignment="1">
      <alignment horizontal="center"/>
    </xf>
    <xf numFmtId="9" fontId="0" fillId="16" borderId="0" xfId="0" applyNumberFormat="1" applyFont="1" applyFill="1" applyAlignment="1">
      <alignment horizontal="center"/>
    </xf>
    <xf numFmtId="4" fontId="0" fillId="12" borderId="0" xfId="0" applyNumberFormat="1" applyFont="1" applyFill="1" applyAlignment="1">
      <alignment horizontal="center"/>
    </xf>
    <xf numFmtId="4" fontId="0" fillId="16" borderId="0" xfId="0" applyNumberFormat="1" applyFont="1" applyFill="1" applyAlignment="1">
      <alignment horizontal="center"/>
    </xf>
    <xf numFmtId="4" fontId="0" fillId="13" borderId="0" xfId="0" applyNumberFormat="1" applyFont="1" applyFill="1" applyAlignment="1">
      <alignment horizontal="center"/>
    </xf>
    <xf numFmtId="166" fontId="2" fillId="17" borderId="17" xfId="0" applyNumberFormat="1" applyFont="1" applyFill="1" applyBorder="1" applyAlignment="1">
      <alignment horizontal="center"/>
    </xf>
    <xf numFmtId="166" fontId="2" fillId="17" borderId="18" xfId="0" applyNumberFormat="1" applyFont="1" applyFill="1" applyBorder="1" applyAlignment="1">
      <alignment horizontal="center"/>
    </xf>
    <xf numFmtId="0" fontId="23" fillId="14" borderId="0" xfId="0" applyFont="1" applyFill="1" applyBorder="1" applyAlignment="1">
      <alignment horizontal="right"/>
    </xf>
    <xf numFmtId="174" fontId="2" fillId="17" borderId="17" xfId="0" applyNumberFormat="1" applyFont="1" applyFill="1" applyBorder="1" applyAlignment="1">
      <alignment horizontal="center"/>
    </xf>
    <xf numFmtId="174" fontId="2" fillId="17" borderId="18" xfId="0" applyNumberFormat="1" applyFont="1" applyFill="1" applyBorder="1" applyAlignment="1">
      <alignment horizontal="center"/>
    </xf>
    <xf numFmtId="4" fontId="2" fillId="17" borderId="17" xfId="0" applyNumberFormat="1" applyFont="1" applyFill="1" applyBorder="1" applyAlignment="1">
      <alignment horizontal="center"/>
    </xf>
    <xf numFmtId="4" fontId="2" fillId="17" borderId="18" xfId="0" applyNumberFormat="1" applyFont="1" applyFill="1" applyBorder="1" applyAlignment="1">
      <alignment horizontal="center"/>
    </xf>
    <xf numFmtId="164" fontId="2" fillId="17" borderId="17" xfId="0" applyNumberFormat="1" applyFont="1" applyFill="1" applyBorder="1" applyAlignment="1">
      <alignment horizontal="center"/>
    </xf>
    <xf numFmtId="164" fontId="2" fillId="17" borderId="18" xfId="0" applyNumberFormat="1" applyFont="1" applyFill="1" applyBorder="1" applyAlignment="1">
      <alignment horizontal="center"/>
    </xf>
    <xf numFmtId="3" fontId="2" fillId="17" borderId="17" xfId="0" applyNumberFormat="1" applyFont="1" applyFill="1" applyBorder="1" applyAlignment="1">
      <alignment horizontal="center"/>
    </xf>
    <xf numFmtId="175" fontId="0" fillId="0" borderId="19" xfId="0" applyNumberFormat="1" applyBorder="1" applyAlignment="1">
      <alignment horizontal="center"/>
    </xf>
    <xf numFmtId="164" fontId="2" fillId="14" borderId="0" xfId="0" applyNumberFormat="1" applyFont="1" applyFill="1" applyBorder="1" applyAlignment="1">
      <alignment horizontal="center"/>
    </xf>
    <xf numFmtId="7" fontId="0" fillId="17" borderId="28" xfId="0" applyNumberFormat="1" applyFill="1" applyBorder="1" applyAlignment="1">
      <alignment horizontal="center"/>
    </xf>
    <xf numFmtId="7" fontId="0" fillId="17" borderId="26" xfId="0" applyNumberFormat="1" applyFill="1" applyBorder="1" applyAlignment="1">
      <alignment horizontal="center"/>
    </xf>
    <xf numFmtId="7" fontId="0" fillId="17" borderId="27" xfId="0" applyNumberFormat="1" applyFill="1" applyBorder="1" applyAlignment="1">
      <alignment horizontal="center"/>
    </xf>
    <xf numFmtId="1" fontId="2" fillId="17" borderId="17" xfId="0" applyNumberFormat="1" applyFont="1" applyFill="1" applyBorder="1" applyAlignment="1">
      <alignment horizontal="center"/>
    </xf>
    <xf numFmtId="1" fontId="2" fillId="17" borderId="33" xfId="0" applyNumberFormat="1" applyFont="1" applyFill="1" applyBorder="1" applyAlignment="1">
      <alignment horizontal="center"/>
    </xf>
    <xf numFmtId="0" fontId="24" fillId="14" borderId="0" xfId="0" applyFont="1" applyFill="1" applyBorder="1"/>
    <xf numFmtId="3" fontId="2" fillId="14" borderId="0" xfId="0" applyNumberFormat="1" applyFont="1" applyFill="1" applyBorder="1" applyAlignment="1">
      <alignment horizontal="center"/>
    </xf>
    <xf numFmtId="174" fontId="2" fillId="14" borderId="0" xfId="0" applyNumberFormat="1" applyFont="1" applyFill="1" applyBorder="1" applyAlignment="1">
      <alignment horizontal="center"/>
    </xf>
    <xf numFmtId="0" fontId="0" fillId="8" borderId="0" xfId="0" applyFill="1"/>
    <xf numFmtId="0" fontId="0" fillId="18" borderId="0" xfId="0" applyFill="1"/>
    <xf numFmtId="0" fontId="0" fillId="9" borderId="0" xfId="0" applyFill="1"/>
    <xf numFmtId="0" fontId="0" fillId="16" borderId="0" xfId="0" applyFill="1"/>
    <xf numFmtId="0" fontId="0" fillId="19" borderId="0" xfId="0" applyFill="1"/>
    <xf numFmtId="164" fontId="0" fillId="9" borderId="0" xfId="0" applyNumberFormat="1" applyFill="1" applyAlignment="1">
      <alignment horizontal="center"/>
    </xf>
    <xf numFmtId="164" fontId="0" fillId="12" borderId="0" xfId="0" applyNumberFormat="1" applyFill="1" applyAlignment="1">
      <alignment horizontal="center"/>
    </xf>
    <xf numFmtId="164" fontId="0" fillId="16" borderId="0" xfId="0" applyNumberFormat="1" applyFill="1" applyAlignment="1">
      <alignment horizontal="center"/>
    </xf>
    <xf numFmtId="164" fontId="0" fillId="19" borderId="0" xfId="0" applyNumberFormat="1" applyFill="1" applyAlignment="1">
      <alignment horizontal="center"/>
    </xf>
    <xf numFmtId="0" fontId="23" fillId="19" borderId="0" xfId="0" applyFont="1" applyFill="1"/>
    <xf numFmtId="164" fontId="23" fillId="19" borderId="0" xfId="0" applyNumberFormat="1" applyFont="1" applyFill="1" applyAlignment="1">
      <alignment horizontal="center"/>
    </xf>
    <xf numFmtId="164" fontId="0" fillId="0" borderId="0" xfId="0" applyNumberFormat="1" applyAlignment="1">
      <alignment horizontal="center"/>
    </xf>
    <xf numFmtId="0" fontId="23" fillId="14" borderId="0" xfId="0" applyFont="1" applyFill="1"/>
    <xf numFmtId="0" fontId="0" fillId="11" borderId="0" xfId="0" applyFill="1"/>
    <xf numFmtId="0" fontId="23" fillId="7" borderId="0" xfId="0" applyFont="1" applyFill="1"/>
    <xf numFmtId="3" fontId="23" fillId="7" borderId="0" xfId="0" applyNumberFormat="1" applyFont="1" applyFill="1" applyAlignment="1">
      <alignment horizontal="center"/>
    </xf>
    <xf numFmtId="164" fontId="0" fillId="11" borderId="0" xfId="0" applyNumberFormat="1" applyFill="1" applyAlignment="1">
      <alignment horizontal="center"/>
    </xf>
    <xf numFmtId="164" fontId="2" fillId="9" borderId="0" xfId="0" applyNumberFormat="1" applyFont="1" applyFill="1" applyAlignment="1">
      <alignment horizontal="center"/>
    </xf>
    <xf numFmtId="3" fontId="0" fillId="6" borderId="0" xfId="0" applyNumberFormat="1" applyFill="1" applyAlignment="1">
      <alignment horizontal="center"/>
    </xf>
    <xf numFmtId="164" fontId="0" fillId="6" borderId="0" xfId="0" applyNumberFormat="1" applyFill="1" applyAlignment="1">
      <alignment horizontal="center"/>
    </xf>
    <xf numFmtId="9" fontId="9" fillId="20" borderId="17" xfId="0" applyNumberFormat="1" applyFont="1" applyFill="1" applyBorder="1" applyAlignment="1">
      <alignment horizontal="center"/>
    </xf>
    <xf numFmtId="3" fontId="0" fillId="14" borderId="0" xfId="0" applyNumberFormat="1" applyFill="1" applyAlignment="1">
      <alignment horizontal="center"/>
    </xf>
    <xf numFmtId="0" fontId="0" fillId="0" borderId="36" xfId="0" applyBorder="1"/>
    <xf numFmtId="3" fontId="0" fillId="0" borderId="35" xfId="0" applyNumberFormat="1" applyBorder="1" applyAlignment="1">
      <alignment horizontal="center"/>
    </xf>
    <xf numFmtId="0" fontId="0" fillId="0" borderId="37" xfId="0" applyBorder="1"/>
    <xf numFmtId="164" fontId="23" fillId="14" borderId="0" xfId="0" applyNumberFormat="1" applyFont="1" applyFill="1" applyAlignment="1">
      <alignment horizontal="center"/>
    </xf>
    <xf numFmtId="176" fontId="23" fillId="14" borderId="0" xfId="0" applyNumberFormat="1" applyFont="1" applyFill="1" applyAlignment="1">
      <alignment horizontal="center"/>
    </xf>
    <xf numFmtId="0" fontId="2" fillId="0" borderId="14" xfId="0" applyFont="1" applyBorder="1" applyAlignment="1">
      <alignment horizontal="center" wrapText="1"/>
    </xf>
    <xf numFmtId="0" fontId="2" fillId="0" borderId="3" xfId="0" applyFont="1" applyBorder="1" applyAlignment="1">
      <alignment horizontal="center" wrapText="1"/>
    </xf>
    <xf numFmtId="3" fontId="0" fillId="0" borderId="0" xfId="0" applyNumberFormat="1"/>
    <xf numFmtId="164" fontId="2" fillId="11" borderId="0" xfId="0" applyNumberFormat="1" applyFont="1" applyFill="1" applyAlignment="1">
      <alignment horizontal="center"/>
    </xf>
    <xf numFmtId="0" fontId="12" fillId="0" borderId="42" xfId="0" applyFont="1" applyFill="1" applyBorder="1" applyAlignment="1">
      <alignment horizontal="center" vertical="center" wrapText="1"/>
    </xf>
    <xf numFmtId="0" fontId="2" fillId="0" borderId="43" xfId="0" applyFont="1" applyBorder="1" applyAlignment="1">
      <alignment horizontal="center" vertical="center" wrapText="1"/>
    </xf>
    <xf numFmtId="0" fontId="2" fillId="0" borderId="43" xfId="0" applyFont="1" applyBorder="1" applyAlignment="1">
      <alignment horizontal="center" wrapText="1"/>
    </xf>
    <xf numFmtId="0" fontId="28" fillId="0" borderId="44" xfId="0" applyFont="1" applyBorder="1" applyAlignment="1">
      <alignment vertical="center" wrapText="1"/>
    </xf>
    <xf numFmtId="2" fontId="28" fillId="0" borderId="19" xfId="0" applyNumberFormat="1" applyFont="1" applyBorder="1" applyAlignment="1">
      <alignment horizontal="center" vertical="center" wrapText="1"/>
    </xf>
    <xf numFmtId="2" fontId="0" fillId="0" borderId="19" xfId="0" applyNumberFormat="1" applyBorder="1" applyAlignment="1">
      <alignment horizontal="center"/>
    </xf>
    <xf numFmtId="0" fontId="28" fillId="3" borderId="45" xfId="0" applyFont="1" applyFill="1" applyBorder="1" applyAlignment="1">
      <alignment vertical="center" wrapText="1"/>
    </xf>
    <xf numFmtId="2" fontId="0" fillId="0" borderId="2" xfId="0" applyNumberFormat="1" applyBorder="1" applyAlignment="1">
      <alignment horizontal="center"/>
    </xf>
    <xf numFmtId="0" fontId="28" fillId="0" borderId="45" xfId="0" applyFont="1" applyFill="1" applyBorder="1" applyAlignment="1">
      <alignment vertical="center" wrapText="1"/>
    </xf>
    <xf numFmtId="2" fontId="28" fillId="0" borderId="3" xfId="0" applyNumberFormat="1" applyFont="1" applyFill="1" applyBorder="1" applyAlignment="1">
      <alignment horizontal="center" vertical="center" wrapText="1"/>
    </xf>
    <xf numFmtId="2" fontId="0" fillId="0" borderId="19" xfId="0" applyNumberFormat="1" applyFill="1" applyBorder="1" applyAlignment="1">
      <alignment horizontal="center"/>
    </xf>
    <xf numFmtId="177" fontId="0" fillId="0" borderId="14" xfId="0" applyNumberFormat="1" applyBorder="1" applyAlignment="1">
      <alignment horizontal="center"/>
    </xf>
    <xf numFmtId="177" fontId="0" fillId="0" borderId="19" xfId="0" applyNumberFormat="1" applyBorder="1" applyAlignment="1">
      <alignment horizontal="center"/>
    </xf>
    <xf numFmtId="2" fontId="13" fillId="3" borderId="4" xfId="0" applyNumberFormat="1" applyFont="1" applyFill="1" applyBorder="1" applyAlignment="1">
      <alignment horizontal="center" vertical="center" wrapText="1"/>
    </xf>
    <xf numFmtId="2" fontId="9" fillId="3" borderId="17" xfId="0" applyNumberFormat="1" applyFont="1" applyFill="1" applyBorder="1" applyAlignment="1">
      <alignment horizontal="center"/>
    </xf>
    <xf numFmtId="177" fontId="2" fillId="17" borderId="17" xfId="0" applyNumberFormat="1" applyFont="1" applyFill="1" applyBorder="1" applyAlignment="1">
      <alignment horizontal="center"/>
    </xf>
    <xf numFmtId="177" fontId="2" fillId="17" borderId="18" xfId="0" applyNumberFormat="1" applyFont="1" applyFill="1" applyBorder="1" applyAlignment="1">
      <alignment horizontal="center"/>
    </xf>
    <xf numFmtId="164" fontId="23" fillId="21" borderId="0" xfId="0" applyNumberFormat="1" applyFont="1" applyFill="1" applyAlignment="1">
      <alignment horizontal="center"/>
    </xf>
    <xf numFmtId="0" fontId="23" fillId="21" borderId="0" xfId="0" applyFont="1" applyFill="1"/>
    <xf numFmtId="0" fontId="28" fillId="0" borderId="46" xfId="0" applyFont="1" applyBorder="1" applyAlignment="1">
      <alignment vertical="center" wrapText="1"/>
    </xf>
    <xf numFmtId="2" fontId="28" fillId="0" borderId="2" xfId="0" applyNumberFormat="1" applyFont="1" applyBorder="1" applyAlignment="1">
      <alignment horizontal="center" vertical="center" wrapText="1"/>
    </xf>
    <xf numFmtId="0" fontId="29" fillId="3" borderId="28" xfId="0" applyFont="1" applyFill="1" applyBorder="1" applyAlignment="1">
      <alignment vertical="center" wrapText="1"/>
    </xf>
    <xf numFmtId="2" fontId="29" fillId="3" borderId="16" xfId="0" applyNumberFormat="1" applyFont="1" applyFill="1" applyBorder="1" applyAlignment="1">
      <alignment horizontal="center" vertical="center" wrapText="1"/>
    </xf>
    <xf numFmtId="0" fontId="0" fillId="0" borderId="3" xfId="0" applyBorder="1" applyAlignment="1">
      <alignment horizontal="center"/>
    </xf>
    <xf numFmtId="0" fontId="30" fillId="22" borderId="26" xfId="0" applyFont="1" applyFill="1" applyBorder="1" applyAlignment="1">
      <alignment vertical="center"/>
    </xf>
    <xf numFmtId="0" fontId="30" fillId="22" borderId="17" xfId="0" applyFont="1" applyFill="1" applyBorder="1" applyAlignment="1">
      <alignment horizontal="center" vertical="center" wrapText="1"/>
    </xf>
    <xf numFmtId="0" fontId="30" fillId="22" borderId="28" xfId="0" applyFont="1" applyFill="1" applyBorder="1" applyAlignment="1">
      <alignment vertical="center"/>
    </xf>
    <xf numFmtId="0" fontId="30" fillId="22" borderId="27" xfId="0" applyFont="1" applyFill="1" applyBorder="1" applyAlignment="1">
      <alignment vertical="center"/>
    </xf>
    <xf numFmtId="0" fontId="31" fillId="0" borderId="0" xfId="0" applyFont="1" applyFill="1" applyBorder="1" applyAlignment="1">
      <alignment vertical="center"/>
    </xf>
    <xf numFmtId="164" fontId="2" fillId="3" borderId="17" xfId="0" applyNumberFormat="1" applyFont="1" applyFill="1" applyBorder="1" applyAlignment="1">
      <alignment horizontal="center"/>
    </xf>
    <xf numFmtId="164" fontId="0" fillId="0" borderId="0" xfId="0" applyNumberFormat="1" applyFill="1" applyBorder="1" applyAlignment="1">
      <alignment horizontal="center"/>
    </xf>
    <xf numFmtId="3" fontId="10" fillId="0" borderId="0" xfId="0" applyNumberFormat="1" applyFont="1"/>
    <xf numFmtId="3" fontId="10" fillId="0" borderId="0" xfId="0" applyNumberFormat="1" applyFont="1" applyAlignment="1">
      <alignment horizontal="center"/>
    </xf>
    <xf numFmtId="3" fontId="0" fillId="13" borderId="0" xfId="0" applyNumberFormat="1" applyFill="1" applyBorder="1" applyAlignment="1">
      <alignment horizontal="center"/>
    </xf>
    <xf numFmtId="3" fontId="0" fillId="12" borderId="8" xfId="0" applyNumberFormat="1" applyFill="1" applyBorder="1" applyAlignment="1">
      <alignment horizontal="center"/>
    </xf>
    <xf numFmtId="3" fontId="0" fillId="12" borderId="0" xfId="0" applyNumberFormat="1" applyFill="1" applyBorder="1" applyAlignment="1">
      <alignment horizontal="center"/>
    </xf>
    <xf numFmtId="3" fontId="0" fillId="25" borderId="0" xfId="0" applyNumberFormat="1" applyFill="1" applyBorder="1" applyAlignment="1">
      <alignment horizontal="center"/>
    </xf>
    <xf numFmtId="0" fontId="32" fillId="23" borderId="30" xfId="0" applyFont="1" applyFill="1" applyBorder="1" applyAlignment="1">
      <alignment vertical="center"/>
    </xf>
    <xf numFmtId="0" fontId="32" fillId="23" borderId="47" xfId="0" applyFont="1" applyFill="1" applyBorder="1" applyAlignment="1">
      <alignment horizontal="center" vertical="center"/>
    </xf>
    <xf numFmtId="0" fontId="32" fillId="23" borderId="31" xfId="0" applyFont="1" applyFill="1" applyBorder="1" applyAlignment="1">
      <alignment horizontal="center" vertical="center"/>
    </xf>
    <xf numFmtId="0" fontId="0" fillId="13" borderId="3" xfId="0" applyFill="1" applyBorder="1" applyAlignment="1">
      <alignment horizontal="right"/>
    </xf>
    <xf numFmtId="164" fontId="0" fillId="13" borderId="3" xfId="0" applyNumberFormat="1" applyFill="1" applyBorder="1" applyAlignment="1">
      <alignment horizontal="center"/>
    </xf>
    <xf numFmtId="0" fontId="0" fillId="0" borderId="3" xfId="0" applyFont="1" applyFill="1" applyBorder="1"/>
    <xf numFmtId="0" fontId="0" fillId="0" borderId="4" xfId="0" applyFont="1" applyFill="1" applyBorder="1" applyAlignment="1">
      <alignment horizontal="center"/>
    </xf>
    <xf numFmtId="2" fontId="3" fillId="0" borderId="3" xfId="0" applyNumberFormat="1" applyFont="1" applyFill="1" applyBorder="1" applyAlignment="1">
      <alignment horizontal="center"/>
    </xf>
    <xf numFmtId="0" fontId="13" fillId="3" borderId="48" xfId="0" applyFont="1" applyFill="1" applyBorder="1" applyAlignment="1">
      <alignment vertical="center" wrapText="1"/>
    </xf>
    <xf numFmtId="0" fontId="13" fillId="3" borderId="3" xfId="0" applyFont="1" applyFill="1" applyBorder="1" applyAlignment="1">
      <alignment vertical="center" wrapText="1"/>
    </xf>
    <xf numFmtId="2" fontId="13" fillId="3" borderId="3" xfId="0" applyNumberFormat="1" applyFont="1" applyFill="1" applyBorder="1" applyAlignment="1">
      <alignment horizontal="center" vertical="center" wrapText="1"/>
    </xf>
    <xf numFmtId="2" fontId="28" fillId="0" borderId="14" xfId="0" applyNumberFormat="1" applyFont="1" applyFill="1" applyBorder="1" applyAlignment="1">
      <alignment horizontal="center" vertical="center" wrapText="1"/>
    </xf>
    <xf numFmtId="2" fontId="28" fillId="3" borderId="3" xfId="0" applyNumberFormat="1" applyFont="1" applyFill="1" applyBorder="1" applyAlignment="1">
      <alignment horizontal="center" vertical="center" wrapText="1"/>
    </xf>
    <xf numFmtId="2" fontId="0" fillId="3" borderId="3" xfId="0" applyNumberFormat="1" applyFill="1" applyBorder="1" applyAlignment="1">
      <alignment horizontal="center"/>
    </xf>
    <xf numFmtId="2" fontId="3" fillId="3" borderId="14" xfId="0" applyNumberFormat="1" applyFont="1" applyFill="1" applyBorder="1" applyAlignment="1">
      <alignment horizontal="center"/>
    </xf>
    <xf numFmtId="0" fontId="0" fillId="0" borderId="49" xfId="0" applyBorder="1"/>
    <xf numFmtId="0" fontId="0" fillId="0" borderId="35" xfId="0" applyBorder="1"/>
    <xf numFmtId="165" fontId="0" fillId="0" borderId="54" xfId="0" applyNumberFormat="1" applyBorder="1" applyAlignment="1">
      <alignment horizontal="center"/>
    </xf>
    <xf numFmtId="0" fontId="0" fillId="0" borderId="55" xfId="0" applyBorder="1" applyAlignment="1">
      <alignment horizontal="center"/>
    </xf>
    <xf numFmtId="0" fontId="0" fillId="0" borderId="56" xfId="0" applyBorder="1"/>
    <xf numFmtId="0" fontId="2" fillId="0" borderId="57" xfId="0" applyFont="1" applyBorder="1"/>
    <xf numFmtId="165" fontId="0" fillId="0" borderId="35" xfId="0" applyNumberFormat="1" applyBorder="1" applyAlignment="1">
      <alignment horizontal="center"/>
    </xf>
    <xf numFmtId="165" fontId="0" fillId="0" borderId="53" xfId="0" applyNumberFormat="1" applyBorder="1" applyAlignment="1">
      <alignment horizontal="center"/>
    </xf>
    <xf numFmtId="165" fontId="0" fillId="0" borderId="55" xfId="0" applyNumberFormat="1" applyBorder="1" applyAlignment="1">
      <alignment horizontal="center"/>
    </xf>
    <xf numFmtId="0" fontId="0" fillId="0" borderId="38" xfId="0" applyBorder="1" applyAlignment="1">
      <alignment horizontal="center"/>
    </xf>
    <xf numFmtId="0" fontId="0" fillId="0" borderId="58" xfId="0" applyBorder="1" applyAlignment="1">
      <alignment horizontal="center"/>
    </xf>
    <xf numFmtId="0" fontId="2" fillId="0" borderId="38" xfId="0" applyFont="1" applyBorder="1" applyAlignment="1">
      <alignment horizontal="center"/>
    </xf>
    <xf numFmtId="165" fontId="0" fillId="0" borderId="57" xfId="0" applyNumberFormat="1" applyBorder="1" applyAlignment="1">
      <alignment horizontal="center"/>
    </xf>
    <xf numFmtId="165" fontId="0" fillId="0" borderId="60" xfId="0" applyNumberFormat="1" applyFill="1" applyBorder="1" applyAlignment="1">
      <alignment horizontal="center"/>
    </xf>
    <xf numFmtId="165" fontId="0" fillId="0" borderId="7" xfId="0" applyNumberFormat="1" applyBorder="1" applyAlignment="1">
      <alignment horizontal="center"/>
    </xf>
    <xf numFmtId="0" fontId="2" fillId="0" borderId="10" xfId="0" applyFont="1" applyBorder="1" applyAlignment="1">
      <alignment horizontal="center"/>
    </xf>
    <xf numFmtId="0" fontId="0" fillId="0" borderId="53" xfId="0" applyBorder="1" applyAlignment="1">
      <alignment horizontal="center"/>
    </xf>
    <xf numFmtId="165" fontId="0" fillId="0" borderId="38" xfId="0" applyNumberFormat="1" applyBorder="1" applyAlignment="1">
      <alignment horizontal="center"/>
    </xf>
    <xf numFmtId="165" fontId="0" fillId="0" borderId="11" xfId="0" applyNumberForma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0" borderId="16" xfId="0" applyFont="1" applyBorder="1" applyAlignment="1">
      <alignment horizontal="center"/>
    </xf>
    <xf numFmtId="165" fontId="0" fillId="0" borderId="59" xfId="0" applyNumberFormat="1" applyFont="1" applyFill="1" applyBorder="1" applyAlignment="1">
      <alignment horizontal="center"/>
    </xf>
    <xf numFmtId="165" fontId="0" fillId="0" borderId="49" xfId="0" applyNumberFormat="1" applyBorder="1" applyAlignment="1">
      <alignment horizontal="center"/>
    </xf>
    <xf numFmtId="165" fontId="0" fillId="0" borderId="51" xfId="0" applyNumberFormat="1" applyFont="1" applyFill="1" applyBorder="1" applyAlignment="1">
      <alignment horizontal="center"/>
    </xf>
    <xf numFmtId="165" fontId="2" fillId="3" borderId="28" xfId="0" applyNumberFormat="1" applyFont="1" applyFill="1" applyBorder="1" applyAlignment="1">
      <alignment horizontal="center"/>
    </xf>
    <xf numFmtId="0" fontId="33" fillId="0" borderId="0" xfId="0" applyFont="1"/>
    <xf numFmtId="0" fontId="2" fillId="0" borderId="18" xfId="0" applyFont="1" applyBorder="1"/>
    <xf numFmtId="164" fontId="2" fillId="3" borderId="18" xfId="0" applyNumberFormat="1" applyFont="1" applyFill="1" applyBorder="1" applyAlignment="1">
      <alignment horizontal="center"/>
    </xf>
    <xf numFmtId="0" fontId="0" fillId="0" borderId="23" xfId="0" applyBorder="1"/>
    <xf numFmtId="164" fontId="0" fillId="0" borderId="3" xfId="0" applyNumberFormat="1" applyBorder="1" applyAlignment="1">
      <alignment horizontal="center"/>
    </xf>
    <xf numFmtId="0" fontId="0" fillId="0" borderId="50" xfId="0" applyBorder="1"/>
    <xf numFmtId="0" fontId="0" fillId="0" borderId="51" xfId="0" applyBorder="1"/>
    <xf numFmtId="164" fontId="0" fillId="0" borderId="52" xfId="0" applyNumberFormat="1" applyBorder="1" applyAlignment="1">
      <alignment horizontal="center"/>
    </xf>
    <xf numFmtId="3" fontId="0" fillId="0" borderId="52" xfId="0" applyNumberFormat="1" applyBorder="1" applyAlignment="1">
      <alignment horizontal="center"/>
    </xf>
    <xf numFmtId="0" fontId="0" fillId="0" borderId="63" xfId="0" applyBorder="1"/>
    <xf numFmtId="0" fontId="0" fillId="0" borderId="64" xfId="0" applyBorder="1"/>
    <xf numFmtId="0" fontId="0" fillId="0" borderId="62" xfId="0" applyBorder="1"/>
    <xf numFmtId="0" fontId="0" fillId="0" borderId="57" xfId="0" applyBorder="1"/>
    <xf numFmtId="164" fontId="0" fillId="0" borderId="35" xfId="0" applyNumberFormat="1" applyBorder="1" applyAlignment="1">
      <alignment horizontal="center"/>
    </xf>
    <xf numFmtId="164" fontId="0" fillId="0" borderId="50" xfId="0" applyNumberFormat="1" applyBorder="1" applyAlignment="1">
      <alignment horizontal="center"/>
    </xf>
    <xf numFmtId="164" fontId="0" fillId="0" borderId="51" xfId="0" applyNumberFormat="1" applyBorder="1" applyAlignment="1">
      <alignment horizontal="center"/>
    </xf>
    <xf numFmtId="0" fontId="0" fillId="0" borderId="53" xfId="0" applyFill="1" applyBorder="1"/>
    <xf numFmtId="3" fontId="0" fillId="0" borderId="54" xfId="0" applyNumberFormat="1" applyFill="1" applyBorder="1" applyAlignment="1">
      <alignment horizontal="center"/>
    </xf>
    <xf numFmtId="0" fontId="0" fillId="0" borderId="55" xfId="0" applyBorder="1"/>
    <xf numFmtId="0" fontId="2" fillId="0" borderId="0" xfId="0" applyFont="1" applyAlignment="1">
      <alignment horizontal="center"/>
    </xf>
    <xf numFmtId="0" fontId="2" fillId="0" borderId="3" xfId="0" applyFont="1" applyBorder="1" applyAlignment="1">
      <alignment horizontal="center"/>
    </xf>
    <xf numFmtId="3" fontId="2" fillId="12" borderId="0" xfId="0" applyNumberFormat="1" applyFont="1" applyFill="1" applyBorder="1" applyAlignment="1">
      <alignment horizontal="center"/>
    </xf>
    <xf numFmtId="3" fontId="2" fillId="13" borderId="0" xfId="0" applyNumberFormat="1" applyFont="1" applyFill="1" applyBorder="1" applyAlignment="1">
      <alignment horizontal="center"/>
    </xf>
    <xf numFmtId="3" fontId="0" fillId="13" borderId="8" xfId="0" applyNumberFormat="1" applyFont="1" applyFill="1" applyBorder="1" applyAlignment="1">
      <alignment horizontal="center"/>
    </xf>
    <xf numFmtId="3" fontId="0" fillId="13" borderId="0" xfId="0" applyNumberFormat="1" applyFont="1" applyFill="1" applyBorder="1" applyAlignment="1">
      <alignment horizontal="center"/>
    </xf>
    <xf numFmtId="0" fontId="0" fillId="0" borderId="0" xfId="0" applyFill="1" applyBorder="1"/>
    <xf numFmtId="0" fontId="30" fillId="0" borderId="28" xfId="0" applyFont="1" applyFill="1" applyBorder="1" applyAlignment="1">
      <alignment vertical="center"/>
    </xf>
    <xf numFmtId="0" fontId="0" fillId="0" borderId="27" xfId="0" applyBorder="1"/>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xf numFmtId="2" fontId="2" fillId="0" borderId="3" xfId="0" applyNumberFormat="1" applyFont="1" applyBorder="1" applyAlignment="1">
      <alignment horizontal="center"/>
    </xf>
    <xf numFmtId="2" fontId="23" fillId="7" borderId="0" xfId="0" applyNumberFormat="1" applyFont="1" applyFill="1" applyBorder="1" applyAlignment="1">
      <alignment horizontal="left"/>
    </xf>
    <xf numFmtId="0" fontId="23" fillId="7" borderId="0" xfId="0" applyFont="1" applyFill="1" applyAlignment="1">
      <alignment horizontal="center"/>
    </xf>
    <xf numFmtId="0" fontId="0" fillId="11" borderId="0" xfId="0" applyFill="1" applyAlignment="1">
      <alignment horizontal="center"/>
    </xf>
    <xf numFmtId="0" fontId="0" fillId="9" borderId="0" xfId="0" applyFill="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2" fillId="6" borderId="0" xfId="0" applyFont="1" applyFill="1"/>
    <xf numFmtId="0" fontId="2" fillId="10" borderId="3" xfId="0" applyFont="1" applyFill="1" applyBorder="1" applyAlignment="1">
      <alignment horizontal="center"/>
    </xf>
    <xf numFmtId="2" fontId="0" fillId="10" borderId="3" xfId="0" applyNumberFormat="1" applyFill="1" applyBorder="1" applyAlignment="1">
      <alignment horizontal="center"/>
    </xf>
    <xf numFmtId="0" fontId="2" fillId="8" borderId="3" xfId="0" applyFont="1" applyFill="1" applyBorder="1" applyAlignment="1">
      <alignment horizontal="center"/>
    </xf>
    <xf numFmtId="2" fontId="0" fillId="8" borderId="3" xfId="0" applyNumberFormat="1" applyFill="1" applyBorder="1" applyAlignment="1">
      <alignment horizontal="center"/>
    </xf>
    <xf numFmtId="0" fontId="9" fillId="11" borderId="3" xfId="0" applyFont="1" applyFill="1" applyBorder="1" applyAlignment="1">
      <alignment horizontal="center"/>
    </xf>
    <xf numFmtId="2" fontId="3" fillId="11" borderId="3" xfId="0" applyNumberFormat="1" applyFont="1" applyFill="1" applyBorder="1" applyAlignment="1">
      <alignment horizontal="center"/>
    </xf>
    <xf numFmtId="0" fontId="2" fillId="11" borderId="3" xfId="0" applyFont="1" applyFill="1" applyBorder="1" applyAlignment="1">
      <alignment horizontal="center"/>
    </xf>
    <xf numFmtId="2" fontId="0" fillId="11" borderId="3" xfId="0" applyNumberFormat="1" applyFill="1" applyBorder="1" applyAlignment="1">
      <alignment horizontal="center"/>
    </xf>
    <xf numFmtId="0" fontId="35" fillId="14" borderId="0" xfId="0" applyFont="1" applyFill="1" applyBorder="1" applyAlignment="1">
      <alignment vertical="center" readingOrder="1"/>
    </xf>
    <xf numFmtId="0" fontId="36" fillId="14" borderId="0" xfId="0" applyFont="1" applyFill="1" applyBorder="1" applyAlignment="1">
      <alignment horizontal="right"/>
    </xf>
    <xf numFmtId="0" fontId="37" fillId="14" borderId="0" xfId="7" applyFont="1" applyFill="1" applyBorder="1" applyAlignment="1">
      <alignment horizontal="left" indent="2"/>
    </xf>
    <xf numFmtId="0" fontId="39" fillId="28" borderId="0" xfId="0" applyFont="1" applyFill="1" applyBorder="1" applyAlignment="1">
      <alignment vertical="center" wrapText="1"/>
    </xf>
    <xf numFmtId="164" fontId="31" fillId="28" borderId="0" xfId="0" applyNumberFormat="1" applyFont="1" applyFill="1" applyBorder="1" applyAlignment="1">
      <alignment horizontal="left" vertical="center" readingOrder="1"/>
    </xf>
    <xf numFmtId="164" fontId="31" fillId="28" borderId="0" xfId="0" applyNumberFormat="1" applyFont="1" applyFill="1" applyBorder="1" applyAlignment="1">
      <alignment horizontal="center" vertical="center" readingOrder="1"/>
    </xf>
    <xf numFmtId="0" fontId="31" fillId="29" borderId="0" xfId="0" applyFont="1" applyFill="1" applyBorder="1" applyAlignment="1">
      <alignment vertical="center" wrapText="1" readingOrder="1"/>
    </xf>
    <xf numFmtId="0" fontId="31" fillId="29" borderId="0" xfId="0" applyFont="1" applyFill="1" applyBorder="1" applyAlignment="1">
      <alignment horizontal="center" vertical="center" wrapText="1" readingOrder="1"/>
    </xf>
    <xf numFmtId="0" fontId="38" fillId="27" borderId="0" xfId="0" applyFont="1" applyFill="1" applyBorder="1" applyAlignment="1">
      <alignment horizontal="right"/>
    </xf>
    <xf numFmtId="0" fontId="38" fillId="27" borderId="0" xfId="0" applyFont="1" applyFill="1" applyBorder="1" applyAlignment="1">
      <alignment horizontal="left"/>
    </xf>
    <xf numFmtId="0" fontId="38" fillId="27" borderId="0" xfId="0" applyFont="1" applyFill="1" applyBorder="1" applyAlignment="1">
      <alignment horizontal="center" readingOrder="1"/>
    </xf>
    <xf numFmtId="0" fontId="2" fillId="2" borderId="0" xfId="0" applyFont="1" applyFill="1" applyBorder="1" applyAlignment="1">
      <alignment horizontal="center"/>
    </xf>
    <xf numFmtId="0" fontId="34" fillId="2" borderId="0" xfId="0" applyFont="1" applyFill="1" applyBorder="1"/>
    <xf numFmtId="0" fontId="0" fillId="14" borderId="0" xfId="0" applyFill="1" applyBorder="1"/>
    <xf numFmtId="0" fontId="0" fillId="2" borderId="0" xfId="0" applyFill="1" applyBorder="1"/>
    <xf numFmtId="0" fontId="3" fillId="2" borderId="0" xfId="0" applyFont="1" applyFill="1" applyBorder="1"/>
    <xf numFmtId="0" fontId="2" fillId="2" borderId="0" xfId="0" applyFont="1" applyFill="1" applyBorder="1" applyAlignment="1">
      <alignment horizontal="right"/>
    </xf>
    <xf numFmtId="0" fontId="3" fillId="2" borderId="0" xfId="0" applyFont="1" applyFill="1" applyBorder="1" applyAlignment="1">
      <alignment wrapText="1"/>
    </xf>
    <xf numFmtId="0" fontId="0" fillId="2" borderId="0" xfId="0" applyFill="1" applyBorder="1" applyAlignment="1">
      <alignment horizontal="center"/>
    </xf>
    <xf numFmtId="0" fontId="0" fillId="27" borderId="0" xfId="0" applyFill="1" applyBorder="1" applyProtection="1">
      <protection locked="0"/>
    </xf>
    <xf numFmtId="0" fontId="0" fillId="30" borderId="0" xfId="0" applyFill="1" applyBorder="1"/>
    <xf numFmtId="0" fontId="0" fillId="30" borderId="0" xfId="0" applyFill="1" applyBorder="1" applyAlignment="1">
      <alignment horizontal="center" readingOrder="1"/>
    </xf>
    <xf numFmtId="0" fontId="0" fillId="10" borderId="0" xfId="0" applyFill="1" applyBorder="1"/>
    <xf numFmtId="0" fontId="0" fillId="10" borderId="0" xfId="0" applyFill="1" applyBorder="1" applyAlignment="1">
      <alignment horizontal="center" readingOrder="1"/>
    </xf>
    <xf numFmtId="3" fontId="0" fillId="12" borderId="0" xfId="0" applyNumberFormat="1" applyFill="1" applyBorder="1" applyAlignment="1" applyProtection="1">
      <alignment horizontal="center"/>
      <protection locked="0"/>
    </xf>
    <xf numFmtId="3" fontId="0" fillId="13" borderId="0" xfId="0" applyNumberFormat="1" applyFill="1" applyBorder="1" applyAlignment="1" applyProtection="1">
      <alignment horizontal="center"/>
      <protection locked="0"/>
    </xf>
    <xf numFmtId="3" fontId="31" fillId="9" borderId="0" xfId="0" applyNumberFormat="1" applyFont="1" applyFill="1" applyBorder="1" applyAlignment="1" applyProtection="1">
      <alignment horizontal="center" vertical="center" wrapText="1"/>
      <protection locked="0"/>
    </xf>
    <xf numFmtId="3" fontId="31" fillId="11" borderId="0" xfId="0" applyNumberFormat="1" applyFont="1" applyFill="1" applyBorder="1" applyAlignment="1" applyProtection="1">
      <alignment horizontal="center" vertical="center" wrapText="1"/>
      <protection locked="0"/>
    </xf>
    <xf numFmtId="0" fontId="0" fillId="27" borderId="0" xfId="0" applyFill="1" applyBorder="1" applyAlignment="1" applyProtection="1">
      <alignment horizontal="center"/>
      <protection locked="0"/>
    </xf>
    <xf numFmtId="0" fontId="2" fillId="14" borderId="0" xfId="0" applyFont="1" applyFill="1" applyBorder="1"/>
    <xf numFmtId="0" fontId="2" fillId="27" borderId="0" xfId="0" applyFont="1" applyFill="1" applyBorder="1" applyProtection="1">
      <protection locked="0"/>
    </xf>
    <xf numFmtId="3" fontId="2" fillId="12" borderId="0" xfId="0" applyNumberFormat="1" applyFont="1" applyFill="1" applyBorder="1" applyAlignment="1" applyProtection="1">
      <alignment horizontal="center"/>
      <protection locked="0"/>
    </xf>
    <xf numFmtId="0" fontId="2" fillId="27" borderId="0" xfId="0" applyFont="1" applyFill="1" applyBorder="1" applyAlignment="1" applyProtection="1">
      <alignment horizontal="center"/>
      <protection locked="0"/>
    </xf>
    <xf numFmtId="0" fontId="2" fillId="2" borderId="0" xfId="0" applyFont="1" applyFill="1" applyBorder="1"/>
    <xf numFmtId="0" fontId="0" fillId="6" borderId="0" xfId="0" applyFill="1" applyAlignment="1">
      <alignment wrapText="1"/>
    </xf>
    <xf numFmtId="0" fontId="39" fillId="11" borderId="0" xfId="0" applyFont="1" applyFill="1" applyBorder="1" applyAlignment="1">
      <alignment vertical="center" wrapText="1"/>
    </xf>
    <xf numFmtId="0" fontId="0" fillId="8" borderId="0" xfId="0" applyFill="1" applyBorder="1"/>
    <xf numFmtId="0" fontId="0" fillId="8" borderId="0" xfId="0" applyFill="1" applyBorder="1" applyAlignment="1">
      <alignment horizontal="center" readingOrder="1"/>
    </xf>
    <xf numFmtId="0" fontId="39" fillId="9" borderId="0" xfId="0" applyFont="1" applyFill="1" applyBorder="1" applyAlignment="1">
      <alignment vertical="center" wrapText="1"/>
    </xf>
    <xf numFmtId="164" fontId="31" fillId="9" borderId="0" xfId="0" applyNumberFormat="1" applyFont="1" applyFill="1" applyBorder="1" applyAlignment="1">
      <alignment horizontal="left" vertical="center" readingOrder="1"/>
    </xf>
    <xf numFmtId="164" fontId="31" fillId="9" borderId="0" xfId="0" applyNumberFormat="1" applyFont="1" applyFill="1" applyBorder="1" applyAlignment="1">
      <alignment horizontal="center" vertical="center" readingOrder="1"/>
    </xf>
    <xf numFmtId="0" fontId="31" fillId="11" borderId="0" xfId="0" applyFont="1" applyFill="1" applyBorder="1" applyAlignment="1">
      <alignment vertical="center" wrapText="1" readingOrder="1"/>
    </xf>
    <xf numFmtId="0" fontId="31" fillId="11" borderId="0" xfId="0" applyFont="1" applyFill="1" applyBorder="1" applyAlignment="1">
      <alignment horizontal="center" vertical="center" wrapText="1" readingOrder="1"/>
    </xf>
    <xf numFmtId="0" fontId="40" fillId="16" borderId="0" xfId="0" applyFont="1" applyFill="1" applyBorder="1" applyAlignment="1">
      <alignment vertical="center" wrapText="1"/>
    </xf>
    <xf numFmtId="164" fontId="30" fillId="16" borderId="0" xfId="0" applyNumberFormat="1" applyFont="1" applyFill="1" applyBorder="1" applyAlignment="1">
      <alignment horizontal="left" vertical="center" readingOrder="1"/>
    </xf>
    <xf numFmtId="164" fontId="30" fillId="16" borderId="0" xfId="0" applyNumberFormat="1" applyFont="1" applyFill="1" applyBorder="1" applyAlignment="1">
      <alignment horizontal="center" vertical="center" readingOrder="1"/>
    </xf>
    <xf numFmtId="3" fontId="2" fillId="16" borderId="0" xfId="0" applyNumberFormat="1" applyFont="1" applyFill="1" applyAlignment="1">
      <alignment horizontal="center"/>
    </xf>
    <xf numFmtId="0" fontId="0" fillId="0" borderId="14" xfId="0" applyBorder="1" applyAlignment="1">
      <alignment horizontal="center"/>
    </xf>
    <xf numFmtId="0" fontId="0" fillId="7" borderId="0" xfId="0" applyFill="1"/>
    <xf numFmtId="3" fontId="0" fillId="12" borderId="0" xfId="0" applyNumberFormat="1" applyFill="1" applyAlignment="1">
      <alignment horizontal="center"/>
    </xf>
    <xf numFmtId="3" fontId="0" fillId="13" borderId="0" xfId="0" applyNumberFormat="1" applyFill="1" applyAlignment="1">
      <alignment horizontal="center"/>
    </xf>
    <xf numFmtId="3" fontId="0" fillId="16" borderId="0" xfId="0" applyNumberFormat="1" applyFill="1" applyAlignment="1">
      <alignment horizontal="center"/>
    </xf>
    <xf numFmtId="164" fontId="3" fillId="13" borderId="0" xfId="0" applyNumberFormat="1" applyFont="1" applyFill="1" applyAlignment="1">
      <alignment horizontal="center"/>
    </xf>
    <xf numFmtId="176" fontId="23" fillId="24" borderId="26" xfId="0" applyNumberFormat="1" applyFont="1" applyFill="1" applyBorder="1" applyAlignment="1">
      <alignment horizontal="center"/>
    </xf>
    <xf numFmtId="176" fontId="23" fillId="24" borderId="27" xfId="0" applyNumberFormat="1" applyFont="1" applyFill="1" applyBorder="1" applyAlignment="1">
      <alignment horizontal="center"/>
    </xf>
    <xf numFmtId="3" fontId="0" fillId="13" borderId="14" xfId="0" applyNumberFormat="1" applyFont="1" applyFill="1" applyBorder="1" applyAlignment="1">
      <alignment horizontal="center"/>
    </xf>
    <xf numFmtId="3" fontId="0" fillId="13" borderId="2" xfId="0" applyNumberFormat="1" applyFont="1" applyFill="1" applyBorder="1" applyAlignment="1">
      <alignment horizontal="center"/>
    </xf>
    <xf numFmtId="3" fontId="2" fillId="13" borderId="2" xfId="0" applyNumberFormat="1" applyFont="1" applyFill="1" applyBorder="1" applyAlignment="1">
      <alignment horizontal="center"/>
    </xf>
    <xf numFmtId="3" fontId="0" fillId="12" borderId="14" xfId="0" applyNumberFormat="1" applyFill="1" applyBorder="1" applyAlignment="1">
      <alignment horizontal="center"/>
    </xf>
    <xf numFmtId="3" fontId="0" fillId="12" borderId="2" xfId="0" applyNumberFormat="1" applyFill="1" applyBorder="1" applyAlignment="1">
      <alignment horizontal="center"/>
    </xf>
    <xf numFmtId="3" fontId="2" fillId="12" borderId="2" xfId="0" applyNumberFormat="1" applyFont="1" applyFill="1" applyBorder="1" applyAlignment="1">
      <alignment horizontal="center"/>
    </xf>
    <xf numFmtId="3" fontId="0" fillId="13" borderId="34" xfId="0" applyNumberFormat="1" applyFont="1" applyFill="1" applyBorder="1" applyAlignment="1">
      <alignment horizontal="center"/>
    </xf>
    <xf numFmtId="3" fontId="2" fillId="13" borderId="34" xfId="0" applyNumberFormat="1" applyFont="1" applyFill="1" applyBorder="1" applyAlignment="1">
      <alignment horizontal="center"/>
    </xf>
    <xf numFmtId="3" fontId="0" fillId="12" borderId="34" xfId="0" applyNumberFormat="1" applyFill="1" applyBorder="1" applyAlignment="1">
      <alignment horizontal="center"/>
    </xf>
    <xf numFmtId="3" fontId="2" fillId="12" borderId="34" xfId="0" applyNumberFormat="1" applyFont="1" applyFill="1" applyBorder="1" applyAlignment="1">
      <alignment horizontal="center"/>
    </xf>
    <xf numFmtId="3" fontId="0" fillId="13" borderId="34" xfId="0" applyNumberFormat="1" applyFill="1" applyBorder="1" applyAlignment="1">
      <alignment horizontal="center"/>
    </xf>
    <xf numFmtId="3" fontId="2" fillId="13" borderId="47" xfId="0" applyNumberFormat="1" applyFont="1" applyFill="1" applyBorder="1" applyAlignment="1">
      <alignment horizontal="center"/>
    </xf>
    <xf numFmtId="3" fontId="2" fillId="13" borderId="31" xfId="0" applyNumberFormat="1" applyFont="1" applyFill="1" applyBorder="1" applyAlignment="1">
      <alignment horizontal="center"/>
    </xf>
    <xf numFmtId="3" fontId="2" fillId="0" borderId="26" xfId="0" applyNumberFormat="1" applyFont="1" applyBorder="1" applyAlignment="1">
      <alignment horizontal="center"/>
    </xf>
    <xf numFmtId="3" fontId="2" fillId="0" borderId="27" xfId="0" applyNumberFormat="1" applyFont="1" applyBorder="1" applyAlignment="1">
      <alignment horizontal="center"/>
    </xf>
    <xf numFmtId="3" fontId="0" fillId="0" borderId="17" xfId="0" applyNumberFormat="1" applyBorder="1"/>
    <xf numFmtId="3" fontId="0" fillId="13" borderId="33" xfId="0" applyNumberFormat="1" applyFont="1" applyFill="1" applyBorder="1"/>
    <xf numFmtId="3" fontId="2" fillId="13" borderId="33" xfId="0" applyNumberFormat="1" applyFont="1" applyFill="1" applyBorder="1"/>
    <xf numFmtId="3" fontId="0" fillId="12" borderId="33" xfId="0" applyNumberFormat="1" applyFill="1" applyBorder="1"/>
    <xf numFmtId="3" fontId="2" fillId="12" borderId="33" xfId="0" applyNumberFormat="1" applyFont="1" applyFill="1" applyBorder="1"/>
    <xf numFmtId="3" fontId="0" fillId="13" borderId="33" xfId="0" applyNumberFormat="1" applyFill="1" applyBorder="1"/>
    <xf numFmtId="3" fontId="2" fillId="13" borderId="18" xfId="0" applyNumberFormat="1" applyFont="1" applyFill="1" applyBorder="1"/>
    <xf numFmtId="3" fontId="0" fillId="13" borderId="32" xfId="0" applyNumberFormat="1" applyFont="1" applyFill="1" applyBorder="1"/>
    <xf numFmtId="3" fontId="0" fillId="13" borderId="65" xfId="0" applyNumberFormat="1" applyFont="1" applyFill="1" applyBorder="1" applyAlignment="1">
      <alignment horizontal="center"/>
    </xf>
    <xf numFmtId="3" fontId="0" fillId="13" borderId="22" xfId="0" applyNumberFormat="1" applyFont="1" applyFill="1" applyBorder="1" applyAlignment="1">
      <alignment horizontal="center"/>
    </xf>
    <xf numFmtId="3" fontId="0" fillId="12" borderId="32" xfId="0" applyNumberFormat="1" applyFill="1" applyBorder="1"/>
    <xf numFmtId="3" fontId="0" fillId="12" borderId="65" xfId="0" applyNumberFormat="1" applyFill="1" applyBorder="1" applyAlignment="1">
      <alignment horizontal="center"/>
    </xf>
    <xf numFmtId="3" fontId="0" fillId="12" borderId="22" xfId="0" applyNumberFormat="1" applyFill="1" applyBorder="1" applyAlignment="1">
      <alignment horizontal="center"/>
    </xf>
    <xf numFmtId="3" fontId="2" fillId="12" borderId="18" xfId="0" applyNumberFormat="1" applyFont="1" applyFill="1" applyBorder="1"/>
    <xf numFmtId="3" fontId="2" fillId="12" borderId="47" xfId="0" applyNumberFormat="1" applyFont="1" applyFill="1" applyBorder="1" applyAlignment="1">
      <alignment horizontal="center"/>
    </xf>
    <xf numFmtId="3" fontId="2" fillId="12" borderId="31" xfId="0" applyNumberFormat="1" applyFont="1" applyFill="1" applyBorder="1" applyAlignment="1">
      <alignment horizontal="center"/>
    </xf>
    <xf numFmtId="3" fontId="0" fillId="13" borderId="64" xfId="0" applyNumberFormat="1" applyFont="1" applyFill="1" applyBorder="1" applyAlignment="1">
      <alignment horizontal="center"/>
    </xf>
    <xf numFmtId="3" fontId="2" fillId="13" borderId="66" xfId="0" applyNumberFormat="1" applyFont="1" applyFill="1" applyBorder="1" applyAlignment="1">
      <alignment horizontal="center"/>
    </xf>
    <xf numFmtId="3" fontId="0" fillId="12" borderId="64" xfId="0" applyNumberFormat="1" applyFill="1" applyBorder="1" applyAlignment="1">
      <alignment horizontal="center"/>
    </xf>
    <xf numFmtId="3" fontId="2" fillId="12" borderId="66" xfId="0" applyNumberFormat="1" applyFont="1" applyFill="1" applyBorder="1" applyAlignment="1">
      <alignment horizontal="center"/>
    </xf>
    <xf numFmtId="3" fontId="0" fillId="13" borderId="2" xfId="0" applyNumberFormat="1" applyFill="1" applyBorder="1" applyAlignment="1">
      <alignment horizontal="center"/>
    </xf>
    <xf numFmtId="175" fontId="2" fillId="13" borderId="0" xfId="0" applyNumberFormat="1" applyFont="1" applyFill="1" applyBorder="1" applyAlignment="1">
      <alignment horizontal="center"/>
    </xf>
    <xf numFmtId="175" fontId="2" fillId="12" borderId="0" xfId="0" applyNumberFormat="1" applyFont="1" applyFill="1" applyBorder="1" applyAlignment="1">
      <alignment horizontal="center"/>
    </xf>
    <xf numFmtId="3" fontId="0" fillId="25" borderId="34" xfId="0" applyNumberFormat="1" applyFill="1" applyBorder="1" applyAlignment="1">
      <alignment horizontal="center"/>
    </xf>
    <xf numFmtId="175" fontId="2" fillId="13" borderId="34" xfId="0" applyNumberFormat="1" applyFont="1" applyFill="1" applyBorder="1" applyAlignment="1">
      <alignment horizontal="center"/>
    </xf>
    <xf numFmtId="3" fontId="0" fillId="25" borderId="2" xfId="0" applyNumberFormat="1" applyFill="1" applyBorder="1" applyAlignment="1">
      <alignment horizontal="center"/>
    </xf>
    <xf numFmtId="175" fontId="2" fillId="13" borderId="2" xfId="0" applyNumberFormat="1" applyFont="1" applyFill="1" applyBorder="1" applyAlignment="1">
      <alignment horizontal="center"/>
    </xf>
    <xf numFmtId="175" fontId="2" fillId="12" borderId="2" xfId="0" applyNumberFormat="1" applyFont="1" applyFill="1" applyBorder="1" applyAlignment="1">
      <alignment horizontal="center"/>
    </xf>
    <xf numFmtId="176" fontId="23" fillId="24" borderId="20" xfId="0" applyNumberFormat="1" applyFont="1" applyFill="1" applyBorder="1" applyAlignment="1">
      <alignment horizontal="center"/>
    </xf>
    <xf numFmtId="3" fontId="0" fillId="25" borderId="33" xfId="0" applyNumberFormat="1" applyFill="1" applyBorder="1"/>
    <xf numFmtId="3" fontId="23" fillId="24" borderId="17" xfId="0" applyNumberFormat="1" applyFont="1" applyFill="1" applyBorder="1"/>
    <xf numFmtId="3" fontId="0" fillId="12" borderId="41" xfId="0" applyNumberFormat="1" applyFill="1" applyBorder="1"/>
    <xf numFmtId="3" fontId="0" fillId="12" borderId="67" xfId="0" applyNumberFormat="1" applyFill="1" applyBorder="1" applyAlignment="1">
      <alignment horizontal="center"/>
    </xf>
    <xf numFmtId="3" fontId="0" fillId="13" borderId="41" xfId="0" applyNumberFormat="1" applyFont="1" applyFill="1" applyBorder="1"/>
    <xf numFmtId="3" fontId="0" fillId="13" borderId="67" xfId="0" applyNumberFormat="1" applyFont="1" applyFill="1" applyBorder="1" applyAlignment="1">
      <alignment horizontal="center"/>
    </xf>
    <xf numFmtId="3" fontId="2" fillId="0" borderId="20" xfId="0" applyNumberFormat="1" applyFont="1" applyBorder="1" applyAlignment="1">
      <alignment horizontal="center"/>
    </xf>
    <xf numFmtId="3" fontId="0" fillId="2" borderId="0" xfId="0" applyNumberFormat="1" applyFill="1" applyAlignment="1">
      <alignment horizontal="center"/>
    </xf>
    <xf numFmtId="164" fontId="0" fillId="2" borderId="0" xfId="0" applyNumberFormat="1" applyFill="1" applyAlignment="1">
      <alignment horizontal="center"/>
    </xf>
    <xf numFmtId="2" fontId="2" fillId="8" borderId="3" xfId="0" applyNumberFormat="1" applyFont="1" applyFill="1" applyBorder="1" applyAlignment="1">
      <alignment horizontal="center"/>
    </xf>
    <xf numFmtId="2" fontId="9" fillId="11" borderId="3" xfId="0" applyNumberFormat="1" applyFont="1" applyFill="1" applyBorder="1" applyAlignment="1">
      <alignment horizontal="center"/>
    </xf>
    <xf numFmtId="2" fontId="2" fillId="11" borderId="3" xfId="0" applyNumberFormat="1" applyFont="1" applyFill="1" applyBorder="1" applyAlignment="1">
      <alignment horizontal="center"/>
    </xf>
    <xf numFmtId="2" fontId="2" fillId="10" borderId="3" xfId="0" applyNumberFormat="1" applyFont="1" applyFill="1" applyBorder="1" applyAlignment="1">
      <alignment horizontal="center"/>
    </xf>
    <xf numFmtId="169" fontId="0" fillId="9" borderId="0" xfId="0" applyNumberFormat="1" applyFill="1" applyAlignment="1">
      <alignment horizontal="center"/>
    </xf>
    <xf numFmtId="169" fontId="0" fillId="11" borderId="0" xfId="0" applyNumberFormat="1" applyFill="1" applyAlignment="1">
      <alignment horizontal="center"/>
    </xf>
    <xf numFmtId="169" fontId="0" fillId="13" borderId="0" xfId="0" applyNumberFormat="1" applyFill="1" applyAlignment="1">
      <alignment horizontal="center"/>
    </xf>
    <xf numFmtId="169" fontId="0" fillId="12" borderId="0" xfId="0" applyNumberFormat="1" applyFill="1" applyAlignment="1">
      <alignment horizontal="center"/>
    </xf>
    <xf numFmtId="0" fontId="0" fillId="3" borderId="0" xfId="0" applyFill="1"/>
    <xf numFmtId="0" fontId="0" fillId="3" borderId="0" xfId="0" applyFill="1" applyAlignment="1">
      <alignment horizontal="center"/>
    </xf>
    <xf numFmtId="2" fontId="0" fillId="0" borderId="19" xfId="0" applyNumberFormat="1" applyFont="1" applyFill="1" applyBorder="1" applyAlignment="1">
      <alignment horizontal="center"/>
    </xf>
    <xf numFmtId="2" fontId="0" fillId="0" borderId="14" xfId="0" applyNumberFormat="1" applyFont="1" applyFill="1" applyBorder="1" applyAlignment="1">
      <alignment horizontal="center"/>
    </xf>
    <xf numFmtId="2" fontId="2" fillId="3" borderId="18" xfId="0" applyNumberFormat="1" applyFont="1" applyFill="1" applyBorder="1" applyAlignment="1">
      <alignment horizontal="center"/>
    </xf>
    <xf numFmtId="171" fontId="0" fillId="0" borderId="14" xfId="0" applyNumberFormat="1" applyBorder="1" applyAlignment="1">
      <alignment horizontal="center"/>
    </xf>
    <xf numFmtId="2" fontId="0" fillId="0" borderId="5" xfId="0" applyNumberFormat="1" applyBorder="1" applyAlignment="1">
      <alignment horizontal="center"/>
    </xf>
    <xf numFmtId="164" fontId="0" fillId="0" borderId="19" xfId="0" applyNumberFormat="1" applyBorder="1" applyAlignment="1">
      <alignment horizontal="center"/>
    </xf>
    <xf numFmtId="0" fontId="0" fillId="0" borderId="6" xfId="0" applyBorder="1"/>
    <xf numFmtId="3" fontId="2" fillId="3" borderId="32" xfId="0" applyNumberFormat="1" applyFont="1" applyFill="1" applyBorder="1"/>
    <xf numFmtId="3" fontId="2" fillId="3" borderId="17" xfId="0" applyNumberFormat="1" applyFont="1" applyFill="1" applyBorder="1"/>
    <xf numFmtId="3" fontId="0" fillId="0" borderId="14" xfId="0" applyNumberFormat="1" applyFont="1" applyFill="1" applyBorder="1" applyAlignment="1">
      <alignment horizontal="center"/>
    </xf>
    <xf numFmtId="170" fontId="0" fillId="9" borderId="0" xfId="0" applyNumberFormat="1" applyFill="1" applyAlignment="1">
      <alignment horizontal="center"/>
    </xf>
    <xf numFmtId="170" fontId="0" fillId="11" borderId="0" xfId="0" applyNumberFormat="1" applyFill="1" applyAlignment="1">
      <alignment horizontal="center"/>
    </xf>
    <xf numFmtId="170" fontId="23" fillId="7" borderId="0" xfId="0" applyNumberFormat="1" applyFont="1" applyFill="1" applyAlignment="1">
      <alignment horizontal="center"/>
    </xf>
    <xf numFmtId="170" fontId="0" fillId="12" borderId="0" xfId="0" applyNumberFormat="1" applyFill="1" applyAlignment="1">
      <alignment horizontal="center"/>
    </xf>
    <xf numFmtId="170" fontId="0" fillId="13" borderId="0" xfId="0" applyNumberFormat="1" applyFill="1" applyAlignment="1">
      <alignment horizontal="center"/>
    </xf>
    <xf numFmtId="170" fontId="0" fillId="3" borderId="0" xfId="0" applyNumberFormat="1" applyFill="1" applyAlignment="1">
      <alignment horizontal="center"/>
    </xf>
    <xf numFmtId="3" fontId="0" fillId="3" borderId="0" xfId="0" applyNumberFormat="1" applyFill="1" applyAlignment="1">
      <alignment horizontal="center"/>
    </xf>
    <xf numFmtId="0" fontId="2" fillId="31" borderId="17" xfId="0" applyFont="1" applyFill="1" applyBorder="1" applyAlignment="1">
      <alignment horizontal="center"/>
    </xf>
    <xf numFmtId="0" fontId="23" fillId="14" borderId="64" xfId="0" applyFont="1" applyFill="1" applyBorder="1" applyAlignment="1">
      <alignment horizontal="center"/>
    </xf>
    <xf numFmtId="0" fontId="23" fillId="14" borderId="61" xfId="0" applyFont="1" applyFill="1" applyBorder="1" applyAlignment="1">
      <alignment horizontal="center"/>
    </xf>
    <xf numFmtId="0" fontId="23" fillId="14" borderId="29" xfId="0" applyFont="1" applyFill="1" applyBorder="1"/>
    <xf numFmtId="0" fontId="2" fillId="17" borderId="25" xfId="0" applyFont="1" applyFill="1" applyBorder="1"/>
    <xf numFmtId="0" fontId="23" fillId="14" borderId="68" xfId="0" applyFont="1" applyFill="1" applyBorder="1" applyAlignment="1">
      <alignment horizontal="center"/>
    </xf>
    <xf numFmtId="0" fontId="23" fillId="14" borderId="29" xfId="0" applyFont="1" applyFill="1" applyBorder="1" applyAlignment="1">
      <alignment horizontal="center"/>
    </xf>
    <xf numFmtId="165" fontId="0" fillId="0" borderId="17" xfId="0" applyNumberFormat="1" applyFont="1" applyFill="1" applyBorder="1" applyAlignment="1">
      <alignment horizontal="center"/>
    </xf>
    <xf numFmtId="164" fontId="0" fillId="6" borderId="10" xfId="0" applyNumberFormat="1" applyFill="1" applyBorder="1" applyAlignment="1">
      <alignment horizontal="center"/>
    </xf>
    <xf numFmtId="164" fontId="0" fillId="6" borderId="0" xfId="0" applyNumberFormat="1" applyFill="1" applyBorder="1" applyAlignment="1">
      <alignment horizontal="center"/>
    </xf>
    <xf numFmtId="164" fontId="0" fillId="6" borderId="1" xfId="0" applyNumberFormat="1" applyFill="1" applyBorder="1" applyAlignment="1">
      <alignment horizontal="center"/>
    </xf>
    <xf numFmtId="164" fontId="2" fillId="11" borderId="13" xfId="0" applyNumberFormat="1" applyFont="1" applyFill="1" applyBorder="1" applyAlignment="1">
      <alignment horizontal="center"/>
    </xf>
    <xf numFmtId="3" fontId="0" fillId="6" borderId="10" xfId="0" applyNumberFormat="1" applyFill="1" applyBorder="1" applyAlignment="1">
      <alignment horizontal="center"/>
    </xf>
    <xf numFmtId="3" fontId="0" fillId="6" borderId="0" xfId="0" applyNumberFormat="1" applyFill="1" applyBorder="1" applyAlignment="1">
      <alignment horizontal="center"/>
    </xf>
    <xf numFmtId="3" fontId="0" fillId="6" borderId="1" xfId="0" applyNumberFormat="1" applyFill="1" applyBorder="1" applyAlignment="1">
      <alignment horizontal="center"/>
    </xf>
    <xf numFmtId="164" fontId="2" fillId="9" borderId="13" xfId="0" applyNumberFormat="1" applyFont="1" applyFill="1" applyBorder="1" applyAlignment="1">
      <alignment horizontal="center"/>
    </xf>
    <xf numFmtId="164" fontId="23" fillId="14" borderId="11" xfId="0" applyNumberFormat="1" applyFont="1" applyFill="1" applyBorder="1" applyAlignment="1">
      <alignment horizontal="center"/>
    </xf>
    <xf numFmtId="176" fontId="23" fillId="14" borderId="13" xfId="0" applyNumberFormat="1" applyFont="1" applyFill="1" applyBorder="1" applyAlignment="1">
      <alignment horizontal="center"/>
    </xf>
    <xf numFmtId="3" fontId="2" fillId="9" borderId="11" xfId="0" applyNumberFormat="1" applyFont="1" applyFill="1" applyBorder="1" applyAlignment="1">
      <alignment horizontal="center"/>
    </xf>
    <xf numFmtId="3" fontId="2" fillId="11" borderId="12" xfId="0" applyNumberFormat="1" applyFont="1" applyFill="1" applyBorder="1" applyAlignment="1">
      <alignment horizontal="center"/>
    </xf>
    <xf numFmtId="3" fontId="2" fillId="9" borderId="13" xfId="0" applyNumberFormat="1" applyFont="1" applyFill="1" applyBorder="1" applyAlignment="1">
      <alignment horizontal="center"/>
    </xf>
    <xf numFmtId="164" fontId="2" fillId="9" borderId="11" xfId="0" applyNumberFormat="1" applyFont="1" applyFill="1" applyBorder="1" applyAlignment="1">
      <alignment horizontal="center"/>
    </xf>
    <xf numFmtId="164" fontId="2" fillId="11" borderId="12" xfId="0" applyNumberFormat="1" applyFont="1" applyFill="1" applyBorder="1" applyAlignment="1">
      <alignment horizontal="center"/>
    </xf>
    <xf numFmtId="164" fontId="2" fillId="9" borderId="12" xfId="0" applyNumberFormat="1" applyFont="1" applyFill="1" applyBorder="1" applyAlignment="1">
      <alignment horizontal="center"/>
    </xf>
    <xf numFmtId="0" fontId="0" fillId="9" borderId="4" xfId="0" applyFill="1" applyBorder="1" applyAlignment="1">
      <alignment horizontal="center" wrapText="1"/>
    </xf>
    <xf numFmtId="0" fontId="0" fillId="11" borderId="5" xfId="0" applyFill="1" applyBorder="1" applyAlignment="1">
      <alignment horizontal="center" wrapText="1"/>
    </xf>
    <xf numFmtId="0" fontId="0" fillId="9" borderId="6" xfId="0" applyFill="1" applyBorder="1" applyAlignment="1">
      <alignment horizontal="center" wrapText="1"/>
    </xf>
    <xf numFmtId="0" fontId="0" fillId="9" borderId="5" xfId="0" applyFill="1" applyBorder="1" applyAlignment="1">
      <alignment horizontal="center" wrapText="1"/>
    </xf>
    <xf numFmtId="0" fontId="2" fillId="11" borderId="6" xfId="0" applyFont="1" applyFill="1" applyBorder="1" applyAlignment="1">
      <alignment horizontal="center" wrapText="1"/>
    </xf>
    <xf numFmtId="0" fontId="2" fillId="9" borderId="6" xfId="0" applyFont="1" applyFill="1" applyBorder="1" applyAlignment="1">
      <alignment horizontal="center" wrapText="1"/>
    </xf>
    <xf numFmtId="0" fontId="9" fillId="11" borderId="4" xfId="0" applyFont="1" applyFill="1" applyBorder="1" applyAlignment="1">
      <alignment horizontal="center" wrapText="1"/>
    </xf>
    <xf numFmtId="0" fontId="9" fillId="9" borderId="6" xfId="0" applyFont="1" applyFill="1" applyBorder="1" applyAlignment="1">
      <alignment horizontal="center" wrapText="1"/>
    </xf>
    <xf numFmtId="0" fontId="23" fillId="14" borderId="0" xfId="0" applyFont="1" applyFill="1" applyAlignment="1">
      <alignment horizontal="center" wrapText="1"/>
    </xf>
    <xf numFmtId="164" fontId="2" fillId="6" borderId="1" xfId="0" applyNumberFormat="1" applyFont="1" applyFill="1" applyBorder="1" applyAlignment="1">
      <alignment horizontal="center"/>
    </xf>
    <xf numFmtId="164" fontId="2" fillId="6" borderId="10" xfId="0" applyNumberFormat="1" applyFont="1" applyFill="1" applyBorder="1" applyAlignment="1">
      <alignment horizontal="center"/>
    </xf>
    <xf numFmtId="164" fontId="0" fillId="6" borderId="10" xfId="0" applyNumberFormat="1" applyFill="1" applyBorder="1" applyAlignment="1">
      <alignment horizontal="center" wrapText="1"/>
    </xf>
    <xf numFmtId="164" fontId="0" fillId="6" borderId="0" xfId="0" applyNumberFormat="1" applyFill="1" applyBorder="1" applyAlignment="1">
      <alignment horizontal="center" wrapText="1"/>
    </xf>
    <xf numFmtId="0" fontId="9" fillId="6" borderId="1" xfId="0" applyFont="1" applyFill="1" applyBorder="1" applyAlignment="1">
      <alignment horizontal="center" wrapText="1"/>
    </xf>
    <xf numFmtId="0" fontId="0" fillId="6" borderId="10" xfId="0" applyFill="1" applyBorder="1" applyAlignment="1">
      <alignment horizontal="center" wrapText="1"/>
    </xf>
    <xf numFmtId="0" fontId="0" fillId="6" borderId="1" xfId="0" applyFill="1" applyBorder="1" applyAlignment="1">
      <alignment horizontal="center" wrapText="1"/>
    </xf>
    <xf numFmtId="164" fontId="2" fillId="0" borderId="16" xfId="0" applyNumberFormat="1" applyFont="1" applyBorder="1" applyAlignment="1">
      <alignment horizontal="center"/>
    </xf>
    <xf numFmtId="164" fontId="2" fillId="0" borderId="20" xfId="0" applyNumberFormat="1" applyFont="1" applyBorder="1" applyAlignment="1">
      <alignment horizontal="center"/>
    </xf>
    <xf numFmtId="164" fontId="2" fillId="9" borderId="32" xfId="0" applyNumberFormat="1" applyFont="1" applyFill="1" applyBorder="1" applyAlignment="1">
      <alignment horizontal="center"/>
    </xf>
    <xf numFmtId="164" fontId="2" fillId="9" borderId="33" xfId="0" applyNumberFormat="1" applyFont="1" applyFill="1" applyBorder="1" applyAlignment="1">
      <alignment horizontal="center"/>
    </xf>
    <xf numFmtId="164" fontId="2" fillId="9" borderId="18" xfId="0" applyNumberFormat="1" applyFont="1" applyFill="1" applyBorder="1" applyAlignment="1">
      <alignment horizontal="center"/>
    </xf>
    <xf numFmtId="0" fontId="2" fillId="8" borderId="22" xfId="0" applyFont="1" applyFill="1" applyBorder="1"/>
    <xf numFmtId="0" fontId="2" fillId="8" borderId="34" xfId="0" applyFont="1" applyFill="1" applyBorder="1"/>
    <xf numFmtId="0" fontId="2" fillId="8" borderId="31" xfId="0" applyFont="1" applyFill="1" applyBorder="1"/>
    <xf numFmtId="0" fontId="10" fillId="0" borderId="0" xfId="0" applyFont="1"/>
    <xf numFmtId="6" fontId="0" fillId="0" borderId="0" xfId="0" applyNumberFormat="1" applyAlignment="1">
      <alignment horizontal="center"/>
    </xf>
    <xf numFmtId="0" fontId="0" fillId="0" borderId="0" xfId="0" applyAlignment="1">
      <alignment horizontal="right"/>
    </xf>
    <xf numFmtId="0" fontId="2" fillId="0" borderId="71" xfId="0" applyFont="1" applyBorder="1" applyAlignment="1">
      <alignment horizontal="center"/>
    </xf>
    <xf numFmtId="0" fontId="2" fillId="0" borderId="20" xfId="0" applyFont="1" applyBorder="1" applyAlignment="1">
      <alignment horizontal="center"/>
    </xf>
    <xf numFmtId="3" fontId="2" fillId="0" borderId="71" xfId="0" applyNumberFormat="1" applyFont="1" applyBorder="1" applyAlignment="1">
      <alignment horizontal="center"/>
    </xf>
    <xf numFmtId="0" fontId="2" fillId="32" borderId="28" xfId="0" applyFont="1" applyFill="1" applyBorder="1"/>
    <xf numFmtId="38" fontId="2" fillId="32" borderId="26" xfId="0" applyNumberFormat="1" applyFont="1" applyFill="1" applyBorder="1" applyAlignment="1">
      <alignment horizontal="center"/>
    </xf>
    <xf numFmtId="0" fontId="2" fillId="32" borderId="27" xfId="0" applyFont="1" applyFill="1" applyBorder="1"/>
    <xf numFmtId="0" fontId="41" fillId="0" borderId="3" xfId="0" applyFont="1" applyBorder="1"/>
    <xf numFmtId="0" fontId="41" fillId="0" borderId="3" xfId="0" applyFont="1" applyBorder="1" applyAlignment="1">
      <alignment horizontal="center" wrapText="1"/>
    </xf>
    <xf numFmtId="0" fontId="41" fillId="0" borderId="3" xfId="0" applyFont="1" applyBorder="1" applyAlignment="1">
      <alignment horizontal="center"/>
    </xf>
    <xf numFmtId="3" fontId="41" fillId="0" borderId="3" xfId="0" applyNumberFormat="1" applyFont="1" applyBorder="1" applyAlignment="1">
      <alignment horizontal="center"/>
    </xf>
    <xf numFmtId="2" fontId="41" fillId="0" borderId="3" xfId="0" applyNumberFormat="1" applyFont="1" applyBorder="1" applyAlignment="1">
      <alignment horizontal="center"/>
    </xf>
    <xf numFmtId="164" fontId="0" fillId="0" borderId="0" xfId="0" applyNumberFormat="1"/>
    <xf numFmtId="164" fontId="0" fillId="0" borderId="3" xfId="0" applyNumberFormat="1" applyFill="1" applyBorder="1" applyAlignment="1">
      <alignment horizontal="center"/>
    </xf>
    <xf numFmtId="0" fontId="0" fillId="14" borderId="0" xfId="0" applyFont="1" applyFill="1" applyBorder="1"/>
    <xf numFmtId="0" fontId="0" fillId="2" borderId="0" xfId="0" applyFont="1" applyFill="1" applyBorder="1" applyAlignment="1">
      <alignment horizontal="center"/>
    </xf>
    <xf numFmtId="0" fontId="0" fillId="27" borderId="0" xfId="0" applyFont="1" applyFill="1" applyBorder="1" applyProtection="1">
      <protection locked="0"/>
    </xf>
    <xf numFmtId="0" fontId="0" fillId="27" borderId="0" xfId="0" applyFont="1" applyFill="1" applyBorder="1" applyAlignment="1" applyProtection="1">
      <alignment horizontal="center"/>
      <protection locked="0"/>
    </xf>
    <xf numFmtId="3" fontId="0" fillId="12" borderId="0" xfId="0" applyNumberFormat="1" applyFont="1" applyFill="1" applyBorder="1" applyAlignment="1" applyProtection="1">
      <alignment horizontal="center"/>
      <protection locked="0"/>
    </xf>
    <xf numFmtId="3" fontId="0" fillId="13" borderId="0" xfId="0" applyNumberFormat="1" applyFont="1" applyFill="1" applyBorder="1" applyAlignment="1" applyProtection="1">
      <alignment horizontal="center"/>
      <protection locked="0"/>
    </xf>
    <xf numFmtId="0" fontId="0" fillId="2" borderId="0" xfId="0" applyFont="1" applyFill="1" applyBorder="1"/>
    <xf numFmtId="0" fontId="0" fillId="2" borderId="30" xfId="0" applyFont="1" applyFill="1" applyBorder="1" applyAlignment="1">
      <alignment horizontal="center"/>
    </xf>
    <xf numFmtId="0" fontId="0" fillId="2" borderId="31" xfId="0" applyFont="1" applyFill="1" applyBorder="1" applyAlignment="1">
      <alignment horizontal="center"/>
    </xf>
    <xf numFmtId="0" fontId="2" fillId="2" borderId="23" xfId="0" applyFont="1" applyFill="1" applyBorder="1" applyAlignment="1">
      <alignment horizontal="center"/>
    </xf>
    <xf numFmtId="0" fontId="2" fillId="2" borderId="22" xfId="0" applyFont="1" applyFill="1" applyBorder="1" applyAlignment="1">
      <alignment horizontal="center"/>
    </xf>
    <xf numFmtId="0" fontId="2" fillId="2" borderId="74" xfId="0" applyFont="1" applyFill="1" applyBorder="1" applyAlignment="1">
      <alignment horizontal="center"/>
    </xf>
    <xf numFmtId="0" fontId="2" fillId="2" borderId="34" xfId="0" applyFont="1" applyFill="1" applyBorder="1" applyAlignment="1">
      <alignment horizontal="center"/>
    </xf>
    <xf numFmtId="3" fontId="2" fillId="12" borderId="23" xfId="0" applyNumberFormat="1" applyFont="1" applyFill="1" applyBorder="1" applyAlignment="1" applyProtection="1">
      <alignment horizontal="center"/>
      <protection locked="0"/>
    </xf>
    <xf numFmtId="3" fontId="2" fillId="12" borderId="22" xfId="0" applyNumberFormat="1" applyFont="1" applyFill="1" applyBorder="1" applyAlignment="1" applyProtection="1">
      <alignment horizontal="center"/>
      <protection locked="0"/>
    </xf>
    <xf numFmtId="3" fontId="2" fillId="12" borderId="74" xfId="0" applyNumberFormat="1" applyFont="1" applyFill="1" applyBorder="1" applyAlignment="1" applyProtection="1">
      <alignment horizontal="center"/>
      <protection locked="0"/>
    </xf>
    <xf numFmtId="3" fontId="2" fillId="12" borderId="34" xfId="0" applyNumberFormat="1" applyFont="1" applyFill="1" applyBorder="1" applyAlignment="1" applyProtection="1">
      <alignment horizontal="center"/>
      <protection locked="0"/>
    </xf>
    <xf numFmtId="3" fontId="2" fillId="13" borderId="74" xfId="0" applyNumberFormat="1" applyFont="1" applyFill="1" applyBorder="1" applyAlignment="1" applyProtection="1">
      <alignment horizontal="center"/>
      <protection locked="0"/>
    </xf>
    <xf numFmtId="3" fontId="2" fillId="13" borderId="34" xfId="0" applyNumberFormat="1" applyFont="1" applyFill="1" applyBorder="1" applyAlignment="1" applyProtection="1">
      <alignment horizontal="center"/>
      <protection locked="0"/>
    </xf>
    <xf numFmtId="3" fontId="30" fillId="9" borderId="74" xfId="0" applyNumberFormat="1" applyFont="1" applyFill="1" applyBorder="1" applyAlignment="1" applyProtection="1">
      <alignment horizontal="center" vertical="center" wrapText="1"/>
      <protection locked="0"/>
    </xf>
    <xf numFmtId="3" fontId="30" fillId="9" borderId="34" xfId="0" applyNumberFormat="1" applyFont="1" applyFill="1" applyBorder="1" applyAlignment="1" applyProtection="1">
      <alignment horizontal="center" vertical="center" wrapText="1"/>
      <protection locked="0"/>
    </xf>
    <xf numFmtId="3" fontId="30" fillId="11" borderId="74" xfId="0" applyNumberFormat="1" applyFont="1" applyFill="1" applyBorder="1" applyAlignment="1" applyProtection="1">
      <alignment horizontal="center" vertical="center" wrapText="1"/>
      <protection locked="0"/>
    </xf>
    <xf numFmtId="3" fontId="30" fillId="11" borderId="34" xfId="0" applyNumberFormat="1" applyFont="1" applyFill="1" applyBorder="1" applyAlignment="1" applyProtection="1">
      <alignment horizontal="center" vertical="center" wrapText="1"/>
      <protection locked="0"/>
    </xf>
    <xf numFmtId="3" fontId="30" fillId="9" borderId="30" xfId="0" applyNumberFormat="1" applyFont="1" applyFill="1" applyBorder="1" applyAlignment="1" applyProtection="1">
      <alignment horizontal="center" vertical="center" wrapText="1"/>
      <protection locked="0"/>
    </xf>
    <xf numFmtId="3" fontId="30" fillId="9" borderId="31" xfId="0" applyNumberFormat="1" applyFont="1" applyFill="1" applyBorder="1" applyAlignment="1" applyProtection="1">
      <alignment horizontal="center" vertical="center" wrapText="1"/>
      <protection locked="0"/>
    </xf>
    <xf numFmtId="0" fontId="0" fillId="0" borderId="23" xfId="0" applyFill="1" applyBorder="1"/>
    <xf numFmtId="0" fontId="2" fillId="0" borderId="36" xfId="0" applyFont="1" applyFill="1" applyBorder="1"/>
    <xf numFmtId="0" fontId="2" fillId="0" borderId="57" xfId="0" applyFont="1" applyFill="1" applyBorder="1"/>
    <xf numFmtId="0" fontId="0" fillId="0" borderId="74" xfId="0" applyFill="1" applyBorder="1"/>
    <xf numFmtId="3" fontId="0" fillId="0" borderId="35" xfId="0" applyNumberFormat="1" applyFill="1" applyBorder="1" applyAlignment="1">
      <alignment horizontal="center"/>
    </xf>
    <xf numFmtId="3" fontId="0" fillId="0" borderId="53" xfId="0" applyNumberFormat="1" applyFill="1" applyBorder="1" applyAlignment="1">
      <alignment horizontal="center"/>
    </xf>
    <xf numFmtId="0" fontId="2" fillId="0" borderId="37" xfId="0" applyFont="1" applyFill="1" applyBorder="1"/>
    <xf numFmtId="3" fontId="0" fillId="0" borderId="38" xfId="0" applyNumberFormat="1" applyFill="1" applyBorder="1" applyAlignment="1">
      <alignment horizontal="center"/>
    </xf>
    <xf numFmtId="3" fontId="0" fillId="0" borderId="58" xfId="0" applyNumberFormat="1" applyFill="1" applyBorder="1" applyAlignment="1">
      <alignment horizontal="center"/>
    </xf>
    <xf numFmtId="0" fontId="2" fillId="0" borderId="28" xfId="0" applyFont="1" applyFill="1" applyBorder="1"/>
    <xf numFmtId="0" fontId="0" fillId="0" borderId="15" xfId="0" applyFill="1" applyBorder="1" applyAlignment="1">
      <alignment horizontal="center"/>
    </xf>
    <xf numFmtId="0" fontId="0" fillId="0" borderId="16" xfId="0" applyFill="1" applyBorder="1" applyAlignment="1">
      <alignment horizontal="center"/>
    </xf>
    <xf numFmtId="0" fontId="0" fillId="0" borderId="21" xfId="0" applyFill="1" applyBorder="1" applyAlignment="1">
      <alignment horizontal="center"/>
    </xf>
    <xf numFmtId="3" fontId="0" fillId="0" borderId="11" xfId="0" applyNumberFormat="1" applyFill="1" applyBorder="1" applyAlignment="1">
      <alignment horizontal="center"/>
    </xf>
    <xf numFmtId="0" fontId="2" fillId="0" borderId="39" xfId="0" applyFont="1" applyFill="1" applyBorder="1"/>
    <xf numFmtId="3" fontId="0" fillId="0" borderId="40" xfId="0" applyNumberFormat="1" applyFill="1" applyBorder="1" applyAlignment="1">
      <alignment horizontal="center"/>
    </xf>
    <xf numFmtId="3" fontId="0" fillId="0" borderId="7" xfId="0" applyNumberFormat="1" applyFill="1" applyBorder="1" applyAlignment="1">
      <alignment horizontal="center"/>
    </xf>
    <xf numFmtId="3" fontId="0" fillId="0" borderId="59" xfId="0" applyNumberFormat="1" applyFill="1" applyBorder="1" applyAlignment="1">
      <alignment horizontal="center"/>
    </xf>
    <xf numFmtId="3" fontId="2" fillId="0" borderId="15" xfId="0" applyNumberFormat="1" applyFont="1" applyFill="1" applyBorder="1" applyAlignment="1">
      <alignment horizontal="center"/>
    </xf>
    <xf numFmtId="3" fontId="2" fillId="0" borderId="21" xfId="0" applyNumberFormat="1" applyFont="1" applyFill="1" applyBorder="1" applyAlignment="1">
      <alignment horizontal="center"/>
    </xf>
    <xf numFmtId="3" fontId="2" fillId="0" borderId="16" xfId="0" applyNumberFormat="1" applyFont="1" applyFill="1" applyBorder="1" applyAlignment="1">
      <alignment horizontal="center"/>
    </xf>
    <xf numFmtId="3" fontId="0" fillId="0" borderId="6" xfId="0" applyNumberFormat="1" applyFill="1" applyBorder="1" applyAlignment="1">
      <alignment horizontal="center"/>
    </xf>
    <xf numFmtId="3" fontId="0" fillId="0" borderId="77" xfId="0" applyNumberFormat="1" applyFill="1" applyBorder="1" applyAlignment="1">
      <alignment horizontal="center"/>
    </xf>
    <xf numFmtId="3" fontId="0" fillId="0" borderId="38" xfId="0" applyNumberFormat="1" applyFont="1" applyBorder="1" applyAlignment="1">
      <alignment horizontal="center"/>
    </xf>
    <xf numFmtId="3" fontId="0" fillId="0" borderId="13" xfId="0" applyNumberFormat="1" applyFont="1" applyBorder="1" applyAlignment="1">
      <alignment horizontal="center"/>
    </xf>
    <xf numFmtId="0" fontId="0" fillId="0" borderId="28" xfId="0" applyFill="1" applyBorder="1"/>
    <xf numFmtId="3" fontId="2" fillId="0" borderId="15" xfId="0" applyNumberFormat="1" applyFont="1" applyBorder="1" applyAlignment="1">
      <alignment horizontal="center"/>
    </xf>
    <xf numFmtId="3" fontId="2" fillId="0" borderId="21" xfId="0" applyNumberFormat="1" applyFont="1" applyBorder="1" applyAlignment="1">
      <alignment horizontal="center"/>
    </xf>
    <xf numFmtId="3" fontId="0" fillId="0" borderId="11" xfId="0" applyNumberFormat="1" applyFont="1" applyBorder="1" applyAlignment="1">
      <alignment horizontal="center"/>
    </xf>
    <xf numFmtId="3" fontId="0" fillId="0" borderId="60" xfId="0" applyNumberFormat="1" applyFill="1" applyBorder="1" applyAlignment="1">
      <alignment horizontal="center"/>
    </xf>
    <xf numFmtId="3" fontId="2" fillId="0" borderId="17" xfId="0" applyNumberFormat="1" applyFont="1" applyBorder="1" applyAlignment="1">
      <alignment horizontal="center"/>
    </xf>
    <xf numFmtId="9" fontId="2" fillId="0" borderId="73" xfId="0" applyNumberFormat="1" applyFont="1" applyFill="1" applyBorder="1" applyAlignment="1">
      <alignment horizontal="center"/>
    </xf>
    <xf numFmtId="9" fontId="2" fillId="0" borderId="24" xfId="0" applyNumberFormat="1" applyFont="1" applyFill="1" applyBorder="1" applyAlignment="1">
      <alignment horizontal="center"/>
    </xf>
    <xf numFmtId="9" fontId="2" fillId="0" borderId="25" xfId="0" applyNumberFormat="1" applyFont="1" applyFill="1" applyBorder="1" applyAlignment="1">
      <alignment horizontal="center"/>
    </xf>
    <xf numFmtId="0" fontId="28" fillId="0" borderId="0" xfId="0" applyFont="1"/>
    <xf numFmtId="0" fontId="42" fillId="0" borderId="0" xfId="0" applyFont="1" applyBorder="1" applyAlignment="1">
      <alignment vertical="center"/>
    </xf>
    <xf numFmtId="0" fontId="29" fillId="0" borderId="63" xfId="0" applyFont="1" applyBorder="1" applyAlignment="1">
      <alignment horizontal="center" vertical="center"/>
    </xf>
    <xf numFmtId="0" fontId="29" fillId="0" borderId="62"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6" xfId="0" applyFont="1" applyFill="1" applyBorder="1" applyAlignment="1">
      <alignment horizontal="center" vertical="center"/>
    </xf>
    <xf numFmtId="0" fontId="29" fillId="0" borderId="68" xfId="0" applyFont="1" applyBorder="1" applyAlignment="1">
      <alignment horizontal="center" vertical="center"/>
    </xf>
    <xf numFmtId="0" fontId="29" fillId="0" borderId="16" xfId="0" applyFont="1" applyBorder="1" applyAlignment="1">
      <alignment horizontal="center" vertical="center"/>
    </xf>
    <xf numFmtId="0" fontId="29" fillId="0" borderId="71" xfId="0" applyFont="1" applyBorder="1" applyAlignment="1">
      <alignment horizontal="center" vertical="center"/>
    </xf>
    <xf numFmtId="0" fontId="29" fillId="0" borderId="65" xfId="0" applyFont="1" applyBorder="1" applyAlignment="1">
      <alignment horizontal="center" vertical="center"/>
    </xf>
    <xf numFmtId="0" fontId="29" fillId="0" borderId="61" xfId="0" applyFont="1" applyBorder="1" applyAlignment="1">
      <alignment horizontal="center" vertical="center"/>
    </xf>
    <xf numFmtId="0" fontId="29" fillId="0" borderId="62" xfId="0" applyFont="1" applyFill="1" applyBorder="1" applyAlignment="1">
      <alignment horizontal="center" vertical="center"/>
    </xf>
    <xf numFmtId="0" fontId="29" fillId="0" borderId="15" xfId="0" applyFont="1" applyBorder="1" applyAlignment="1">
      <alignment horizontal="center" wrapText="1"/>
    </xf>
    <xf numFmtId="0" fontId="29" fillId="0" borderId="16" xfId="0" applyFont="1" applyBorder="1" applyAlignment="1">
      <alignment horizontal="center" wrapText="1"/>
    </xf>
    <xf numFmtId="0" fontId="29" fillId="0" borderId="71" xfId="0" applyFont="1" applyFill="1" applyBorder="1" applyAlignment="1">
      <alignment horizontal="center" wrapText="1"/>
    </xf>
    <xf numFmtId="0" fontId="29" fillId="0" borderId="20" xfId="0" applyFont="1" applyFill="1" applyBorder="1" applyAlignment="1">
      <alignment horizontal="center" wrapText="1"/>
    </xf>
    <xf numFmtId="0" fontId="29" fillId="0" borderId="16" xfId="0" applyFont="1" applyFill="1" applyBorder="1" applyAlignment="1">
      <alignment horizontal="center" wrapText="1"/>
    </xf>
    <xf numFmtId="0" fontId="29" fillId="0" borderId="21" xfId="0" applyFont="1" applyBorder="1" applyAlignment="1">
      <alignment horizontal="center" wrapText="1"/>
    </xf>
    <xf numFmtId="0" fontId="28" fillId="0" borderId="38" xfId="0" applyFont="1" applyBorder="1" applyAlignment="1">
      <alignment horizontal="center"/>
    </xf>
    <xf numFmtId="0" fontId="28" fillId="0" borderId="58" xfId="0" applyFont="1" applyBorder="1" applyAlignment="1">
      <alignment horizontal="center"/>
    </xf>
    <xf numFmtId="164" fontId="28" fillId="0" borderId="13" xfId="0" applyNumberFormat="1" applyFont="1" applyBorder="1" applyAlignment="1">
      <alignment horizontal="center"/>
    </xf>
    <xf numFmtId="164" fontId="28" fillId="0" borderId="19" xfId="0" applyNumberFormat="1" applyFont="1" applyBorder="1" applyAlignment="1">
      <alignment horizontal="center"/>
    </xf>
    <xf numFmtId="164" fontId="28" fillId="0" borderId="58" xfId="0" applyNumberFormat="1" applyFont="1" applyBorder="1" applyAlignment="1">
      <alignment horizontal="center"/>
    </xf>
    <xf numFmtId="0" fontId="28" fillId="0" borderId="11" xfId="0" applyFont="1" applyBorder="1" applyAlignment="1">
      <alignment horizontal="center"/>
    </xf>
    <xf numFmtId="164" fontId="28" fillId="0" borderId="38" xfId="0" applyNumberFormat="1" applyFont="1" applyBorder="1" applyAlignment="1">
      <alignment horizontal="center"/>
    </xf>
    <xf numFmtId="164" fontId="28" fillId="0" borderId="11" xfId="0" applyNumberFormat="1" applyFont="1" applyBorder="1" applyAlignment="1">
      <alignment horizontal="center"/>
    </xf>
    <xf numFmtId="0" fontId="28" fillId="0" borderId="35" xfId="0" applyFont="1" applyBorder="1" applyAlignment="1">
      <alignment horizontal="center"/>
    </xf>
    <xf numFmtId="0" fontId="28" fillId="0" borderId="52" xfId="0" applyFont="1" applyBorder="1" applyAlignment="1">
      <alignment horizontal="center"/>
    </xf>
    <xf numFmtId="164" fontId="28" fillId="0" borderId="6" xfId="0" applyNumberFormat="1" applyFont="1" applyBorder="1" applyAlignment="1">
      <alignment horizontal="center"/>
    </xf>
    <xf numFmtId="164" fontId="28" fillId="0" borderId="3" xfId="0" applyNumberFormat="1" applyFont="1" applyBorder="1" applyAlignment="1">
      <alignment horizontal="center"/>
    </xf>
    <xf numFmtId="164" fontId="28" fillId="0" borderId="52" xfId="0" applyNumberFormat="1" applyFont="1" applyBorder="1" applyAlignment="1">
      <alignment horizontal="center"/>
    </xf>
    <xf numFmtId="0" fontId="28" fillId="0" borderId="4" xfId="0" applyFont="1" applyBorder="1" applyAlignment="1">
      <alignment horizontal="center"/>
    </xf>
    <xf numFmtId="164" fontId="28" fillId="0" borderId="35" xfId="0" applyNumberFormat="1" applyFont="1" applyBorder="1" applyAlignment="1">
      <alignment horizontal="center"/>
    </xf>
    <xf numFmtId="0" fontId="28" fillId="0" borderId="40" xfId="0" applyFont="1" applyBorder="1" applyAlignment="1">
      <alignment horizontal="center"/>
    </xf>
    <xf numFmtId="0" fontId="28" fillId="0" borderId="59" xfId="0" applyFont="1" applyBorder="1" applyAlignment="1">
      <alignment horizontal="center"/>
    </xf>
    <xf numFmtId="164" fontId="28" fillId="0" borderId="9" xfId="0" applyNumberFormat="1" applyFont="1" applyBorder="1" applyAlignment="1">
      <alignment horizontal="center"/>
    </xf>
    <xf numFmtId="164" fontId="28" fillId="0" borderId="14" xfId="0" applyNumberFormat="1" applyFont="1" applyBorder="1" applyAlignment="1">
      <alignment horizontal="center"/>
    </xf>
    <xf numFmtId="164" fontId="28" fillId="0" borderId="59" xfId="0" applyNumberFormat="1" applyFont="1" applyBorder="1" applyAlignment="1">
      <alignment horizontal="center"/>
    </xf>
    <xf numFmtId="0" fontId="28" fillId="0" borderId="7" xfId="0" applyFont="1" applyBorder="1" applyAlignment="1">
      <alignment horizontal="center"/>
    </xf>
    <xf numFmtId="164" fontId="28" fillId="0" borderId="40" xfId="0" applyNumberFormat="1" applyFont="1" applyBorder="1" applyAlignment="1">
      <alignment horizontal="center"/>
    </xf>
    <xf numFmtId="164" fontId="28" fillId="0" borderId="1" xfId="0" applyNumberFormat="1" applyFont="1" applyBorder="1" applyAlignment="1">
      <alignment horizontal="center"/>
    </xf>
    <xf numFmtId="164" fontId="28" fillId="0" borderId="53" xfId="0" applyNumberFormat="1" applyFont="1" applyBorder="1" applyAlignment="1">
      <alignment horizontal="center"/>
    </xf>
    <xf numFmtId="164" fontId="28" fillId="0" borderId="54" xfId="0" applyNumberFormat="1" applyFont="1" applyBorder="1" applyAlignment="1">
      <alignment horizontal="center"/>
    </xf>
    <xf numFmtId="164" fontId="28" fillId="0" borderId="55" xfId="0" applyNumberFormat="1" applyFont="1" applyBorder="1" applyAlignment="1">
      <alignment horizontal="center"/>
    </xf>
    <xf numFmtId="0" fontId="29" fillId="0" borderId="15" xfId="0" applyFont="1" applyBorder="1"/>
    <xf numFmtId="0" fontId="29" fillId="0" borderId="16" xfId="0" applyFont="1" applyBorder="1" applyAlignment="1">
      <alignment horizontal="right"/>
    </xf>
    <xf numFmtId="164" fontId="29" fillId="0" borderId="71" xfId="0" applyNumberFormat="1" applyFont="1" applyBorder="1" applyAlignment="1">
      <alignment horizontal="center"/>
    </xf>
    <xf numFmtId="164" fontId="29" fillId="0" borderId="20" xfId="0" applyNumberFormat="1" applyFont="1" applyBorder="1" applyAlignment="1">
      <alignment horizontal="center"/>
    </xf>
    <xf numFmtId="164" fontId="29" fillId="0" borderId="16" xfId="0" applyNumberFormat="1" applyFont="1" applyBorder="1" applyAlignment="1">
      <alignment horizontal="center"/>
    </xf>
    <xf numFmtId="164" fontId="29" fillId="0" borderId="15" xfId="0" applyNumberFormat="1" applyFont="1" applyBorder="1" applyAlignment="1">
      <alignment horizontal="center"/>
    </xf>
    <xf numFmtId="0" fontId="29" fillId="0" borderId="20" xfId="0" applyFont="1" applyBorder="1" applyAlignment="1">
      <alignment horizontal="right"/>
    </xf>
    <xf numFmtId="164" fontId="29" fillId="0" borderId="66" xfId="0" applyNumberFormat="1" applyFont="1" applyBorder="1" applyAlignment="1">
      <alignment horizontal="center"/>
    </xf>
    <xf numFmtId="164" fontId="29" fillId="0" borderId="72" xfId="0" applyNumberFormat="1" applyFont="1" applyBorder="1" applyAlignment="1">
      <alignment horizontal="center"/>
    </xf>
    <xf numFmtId="165" fontId="0" fillId="0" borderId="14" xfId="0" applyNumberFormat="1" applyFill="1" applyBorder="1" applyAlignment="1">
      <alignment horizontal="center"/>
    </xf>
    <xf numFmtId="9" fontId="0" fillId="0" borderId="2" xfId="0" applyNumberFormat="1" applyBorder="1" applyAlignment="1">
      <alignment horizontal="center"/>
    </xf>
    <xf numFmtId="0" fontId="0" fillId="0" borderId="2" xfId="0" applyFill="1" applyBorder="1" applyAlignment="1">
      <alignment horizontal="center"/>
    </xf>
    <xf numFmtId="0" fontId="0" fillId="0" borderId="19" xfId="0" applyBorder="1" applyAlignment="1">
      <alignment horizontal="center"/>
    </xf>
    <xf numFmtId="0" fontId="43" fillId="0" borderId="0" xfId="0" applyFont="1" applyAlignment="1">
      <alignment vertical="top" wrapText="1"/>
    </xf>
    <xf numFmtId="0" fontId="44" fillId="0" borderId="0" xfId="0" applyFont="1" applyAlignment="1">
      <alignment vertical="top" wrapText="1"/>
    </xf>
    <xf numFmtId="0" fontId="45" fillId="0" borderId="0" xfId="0" applyFont="1" applyAlignment="1">
      <alignment horizontal="left" vertical="top"/>
    </xf>
    <xf numFmtId="0" fontId="46" fillId="0" borderId="0" xfId="0" applyFont="1" applyAlignment="1">
      <alignment horizontal="center" vertical="top" wrapText="1"/>
    </xf>
    <xf numFmtId="0" fontId="47" fillId="25" borderId="17" xfId="0" applyFont="1" applyFill="1" applyBorder="1" applyAlignment="1">
      <alignment horizontal="center" vertical="top" wrapText="1"/>
    </xf>
    <xf numFmtId="0" fontId="48" fillId="6" borderId="17" xfId="0" applyFont="1" applyFill="1" applyBorder="1" applyAlignment="1">
      <alignment vertical="top" wrapText="1"/>
    </xf>
    <xf numFmtId="0" fontId="48" fillId="0" borderId="0" xfId="0" applyFont="1" applyAlignment="1">
      <alignment vertical="top" wrapText="1"/>
    </xf>
    <xf numFmtId="0" fontId="47" fillId="33" borderId="17" xfId="0" applyFont="1" applyFill="1" applyBorder="1" applyAlignment="1">
      <alignment vertical="top" wrapText="1"/>
    </xf>
    <xf numFmtId="0" fontId="44" fillId="12" borderId="17" xfId="0" applyFont="1" applyFill="1" applyBorder="1" applyAlignment="1">
      <alignment vertical="top" wrapText="1"/>
    </xf>
    <xf numFmtId="0" fontId="48" fillId="34" borderId="17" xfId="0" applyFont="1" applyFill="1" applyBorder="1" applyAlignment="1">
      <alignment vertical="top" wrapText="1"/>
    </xf>
    <xf numFmtId="0" fontId="44" fillId="13" borderId="17" xfId="0" applyFont="1" applyFill="1" applyBorder="1" applyAlignment="1">
      <alignment vertical="top" wrapText="1"/>
    </xf>
    <xf numFmtId="0" fontId="48" fillId="7" borderId="17" xfId="0" applyFont="1" applyFill="1" applyBorder="1" applyAlignment="1">
      <alignment vertical="top" wrapText="1"/>
    </xf>
    <xf numFmtId="0" fontId="44" fillId="10" borderId="17" xfId="0" applyFont="1" applyFill="1" applyBorder="1" applyAlignment="1">
      <alignment vertical="top" wrapText="1"/>
    </xf>
    <xf numFmtId="0" fontId="47" fillId="31" borderId="17" xfId="0" applyFont="1" applyFill="1" applyBorder="1" applyAlignment="1">
      <alignment vertical="top" wrapText="1"/>
    </xf>
    <xf numFmtId="0" fontId="47" fillId="31" borderId="0" xfId="0" applyFont="1" applyFill="1" applyAlignment="1">
      <alignment vertical="top" wrapText="1"/>
    </xf>
    <xf numFmtId="0" fontId="48" fillId="3" borderId="17" xfId="0" applyFont="1" applyFill="1" applyBorder="1" applyAlignment="1">
      <alignment vertical="top" wrapText="1"/>
    </xf>
    <xf numFmtId="0" fontId="44" fillId="35" borderId="17" xfId="0" applyFont="1" applyFill="1" applyBorder="1" applyAlignment="1">
      <alignment vertical="top" wrapText="1"/>
    </xf>
    <xf numFmtId="0" fontId="48" fillId="36" borderId="17" xfId="0" applyFont="1" applyFill="1" applyBorder="1" applyAlignment="1">
      <alignment vertical="top" wrapText="1"/>
    </xf>
    <xf numFmtId="0" fontId="44" fillId="15" borderId="17" xfId="0" applyFont="1" applyFill="1" applyBorder="1" applyAlignment="1">
      <alignment vertical="top" wrapText="1"/>
    </xf>
    <xf numFmtId="0" fontId="47" fillId="23" borderId="17" xfId="0" applyFont="1" applyFill="1" applyBorder="1" applyAlignment="1">
      <alignment vertical="top" wrapText="1"/>
    </xf>
    <xf numFmtId="0" fontId="44" fillId="6" borderId="17" xfId="0" applyFont="1" applyFill="1" applyBorder="1" applyAlignment="1">
      <alignment vertical="top" wrapText="1"/>
    </xf>
    <xf numFmtId="0" fontId="48" fillId="5" borderId="17" xfId="0" applyFont="1" applyFill="1" applyBorder="1" applyAlignment="1">
      <alignment vertical="top" wrapText="1"/>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2" borderId="18" xfId="0" applyFont="1" applyFill="1" applyBorder="1" applyAlignment="1">
      <alignment horizontal="center"/>
    </xf>
    <xf numFmtId="3" fontId="2" fillId="12" borderId="32" xfId="0" applyNumberFormat="1" applyFont="1" applyFill="1" applyBorder="1" applyAlignment="1" applyProtection="1">
      <alignment horizontal="center"/>
      <protection locked="0"/>
    </xf>
    <xf numFmtId="3" fontId="2" fillId="12" borderId="33" xfId="0" applyNumberFormat="1" applyFont="1" applyFill="1" applyBorder="1" applyAlignment="1" applyProtection="1">
      <alignment horizontal="center"/>
      <protection locked="0"/>
    </xf>
    <xf numFmtId="3" fontId="2" fillId="13" borderId="33" xfId="0" applyNumberFormat="1" applyFont="1" applyFill="1" applyBorder="1" applyAlignment="1" applyProtection="1">
      <alignment horizontal="center"/>
      <protection locked="0"/>
    </xf>
    <xf numFmtId="3" fontId="30" fillId="9" borderId="33" xfId="0" applyNumberFormat="1" applyFont="1" applyFill="1" applyBorder="1" applyAlignment="1" applyProtection="1">
      <alignment horizontal="center" vertical="center" wrapText="1"/>
      <protection locked="0"/>
    </xf>
    <xf numFmtId="3" fontId="30" fillId="11" borderId="33" xfId="0" applyNumberFormat="1" applyFont="1" applyFill="1" applyBorder="1" applyAlignment="1" applyProtection="1">
      <alignment horizontal="center" vertical="center" wrapText="1"/>
      <protection locked="0"/>
    </xf>
    <xf numFmtId="3" fontId="30" fillId="9" borderId="18" xfId="0" applyNumberFormat="1" applyFont="1" applyFill="1" applyBorder="1" applyAlignment="1" applyProtection="1">
      <alignment horizontal="center" vertical="center" wrapText="1"/>
      <protection locked="0"/>
    </xf>
    <xf numFmtId="3" fontId="2" fillId="13" borderId="0" xfId="0" applyNumberFormat="1" applyFont="1" applyFill="1" applyBorder="1" applyAlignment="1" applyProtection="1">
      <alignment horizontal="center"/>
      <protection locked="0"/>
    </xf>
    <xf numFmtId="3" fontId="30" fillId="9" borderId="0" xfId="0" applyNumberFormat="1" applyFont="1" applyFill="1" applyBorder="1" applyAlignment="1" applyProtection="1">
      <alignment horizontal="center" vertical="center" wrapText="1"/>
      <protection locked="0"/>
    </xf>
    <xf numFmtId="3" fontId="30" fillId="11" borderId="0" xfId="0" applyNumberFormat="1" applyFont="1" applyFill="1" applyBorder="1" applyAlignment="1" applyProtection="1">
      <alignment horizontal="center" vertical="center" wrapText="1"/>
      <protection locked="0"/>
    </xf>
    <xf numFmtId="2" fontId="0" fillId="13" borderId="0" xfId="0" applyNumberFormat="1" applyFill="1" applyAlignment="1">
      <alignment horizontal="center"/>
    </xf>
    <xf numFmtId="179" fontId="0" fillId="13" borderId="0" xfId="0" applyNumberFormat="1" applyFill="1" applyAlignment="1">
      <alignment horizontal="center"/>
    </xf>
    <xf numFmtId="167" fontId="0" fillId="13" borderId="0" xfId="0" applyNumberFormat="1" applyFill="1" applyAlignment="1">
      <alignment horizontal="center"/>
    </xf>
    <xf numFmtId="2" fontId="0" fillId="12" borderId="0" xfId="0" applyNumberFormat="1" applyFill="1" applyAlignment="1">
      <alignment horizontal="center"/>
    </xf>
    <xf numFmtId="179" fontId="0" fillId="12" borderId="0" xfId="0" applyNumberFormat="1" applyFill="1" applyAlignment="1">
      <alignment horizontal="center"/>
    </xf>
    <xf numFmtId="167" fontId="0" fillId="12" borderId="0" xfId="0" applyNumberFormat="1" applyFill="1" applyAlignment="1">
      <alignment horizontal="center"/>
    </xf>
    <xf numFmtId="174" fontId="0" fillId="12" borderId="0" xfId="0" applyNumberFormat="1" applyFill="1" applyAlignment="1">
      <alignment horizontal="center"/>
    </xf>
    <xf numFmtId="174" fontId="0" fillId="13" borderId="0" xfId="0" applyNumberFormat="1" applyFill="1" applyAlignment="1">
      <alignment horizontal="center"/>
    </xf>
    <xf numFmtId="0" fontId="2" fillId="6" borderId="33" xfId="0" applyFont="1" applyFill="1" applyBorder="1" applyAlignment="1">
      <alignment horizontal="center"/>
    </xf>
    <xf numFmtId="178" fontId="2" fillId="8" borderId="33" xfId="0" applyNumberFormat="1" applyFont="1" applyFill="1" applyBorder="1" applyAlignment="1">
      <alignment horizontal="center"/>
    </xf>
    <xf numFmtId="178" fontId="2" fillId="10" borderId="33" xfId="0" applyNumberFormat="1" applyFont="1" applyFill="1" applyBorder="1" applyAlignment="1">
      <alignment horizontal="center"/>
    </xf>
    <xf numFmtId="178" fontId="2" fillId="10" borderId="18" xfId="0" applyNumberFormat="1" applyFont="1" applyFill="1" applyBorder="1" applyAlignment="1">
      <alignment horizontal="center"/>
    </xf>
    <xf numFmtId="178" fontId="2" fillId="8" borderId="32" xfId="0" applyNumberFormat="1" applyFont="1" applyFill="1" applyBorder="1" applyAlignment="1">
      <alignment horizontal="center"/>
    </xf>
    <xf numFmtId="3" fontId="2" fillId="12" borderId="32" xfId="0" applyNumberFormat="1" applyFont="1" applyFill="1" applyBorder="1" applyAlignment="1">
      <alignment horizontal="center"/>
    </xf>
    <xf numFmtId="3" fontId="2" fillId="12" borderId="33" xfId="0" applyNumberFormat="1" applyFont="1" applyFill="1" applyBorder="1" applyAlignment="1">
      <alignment horizontal="center"/>
    </xf>
    <xf numFmtId="3" fontId="2" fillId="13" borderId="33" xfId="0" applyNumberFormat="1" applyFont="1" applyFill="1" applyBorder="1" applyAlignment="1">
      <alignment horizontal="center"/>
    </xf>
    <xf numFmtId="3" fontId="2" fillId="13" borderId="18" xfId="0" applyNumberFormat="1" applyFont="1" applyFill="1" applyBorder="1" applyAlignment="1">
      <alignment horizontal="center"/>
    </xf>
    <xf numFmtId="0" fontId="2" fillId="6" borderId="17" xfId="0" applyFont="1" applyFill="1" applyBorder="1" applyAlignment="1">
      <alignment horizontal="center"/>
    </xf>
    <xf numFmtId="0" fontId="23" fillId="14" borderId="0" xfId="0" applyFont="1" applyFill="1" applyAlignment="1">
      <alignment horizontal="center" wrapText="1"/>
    </xf>
    <xf numFmtId="0" fontId="23" fillId="14" borderId="0" xfId="0" applyFont="1" applyFill="1" applyAlignment="1">
      <alignment horizontal="center"/>
    </xf>
    <xf numFmtId="0" fontId="2" fillId="0" borderId="16" xfId="0" applyFont="1" applyBorder="1" applyAlignment="1">
      <alignment horizontal="center"/>
    </xf>
    <xf numFmtId="0" fontId="23" fillId="37" borderId="0" xfId="0" applyFont="1" applyFill="1"/>
    <xf numFmtId="0" fontId="23" fillId="37" borderId="0" xfId="0" applyFont="1" applyFill="1" applyAlignment="1">
      <alignment horizontal="center"/>
    </xf>
    <xf numFmtId="3" fontId="23" fillId="37" borderId="0" xfId="0" applyNumberFormat="1" applyFont="1" applyFill="1" applyAlignment="1">
      <alignment horizontal="center"/>
    </xf>
    <xf numFmtId="6" fontId="30" fillId="38" borderId="26" xfId="0" applyNumberFormat="1" applyFont="1" applyFill="1" applyBorder="1" applyAlignment="1">
      <alignment horizontal="center" vertical="center"/>
    </xf>
    <xf numFmtId="6" fontId="30" fillId="38" borderId="17" xfId="0" applyNumberFormat="1" applyFont="1" applyFill="1" applyBorder="1" applyAlignment="1">
      <alignment horizontal="center" vertical="center"/>
    </xf>
    <xf numFmtId="6" fontId="30" fillId="38" borderId="27" xfId="0" applyNumberFormat="1" applyFont="1" applyFill="1" applyBorder="1" applyAlignment="1">
      <alignment horizontal="center" vertical="center"/>
    </xf>
    <xf numFmtId="6" fontId="31" fillId="38" borderId="18" xfId="0" applyNumberFormat="1" applyFont="1" applyFill="1" applyBorder="1" applyAlignment="1">
      <alignment horizontal="right" vertical="center"/>
    </xf>
    <xf numFmtId="3" fontId="2" fillId="0" borderId="75" xfId="0" applyNumberFormat="1" applyFont="1" applyFill="1" applyBorder="1" applyAlignment="1">
      <alignment horizontal="center"/>
    </xf>
    <xf numFmtId="3" fontId="2" fillId="0" borderId="10" xfId="0" applyNumberFormat="1" applyFont="1" applyFill="1" applyBorder="1" applyAlignment="1">
      <alignment horizontal="center"/>
    </xf>
    <xf numFmtId="0" fontId="0" fillId="0" borderId="75" xfId="0" applyFill="1" applyBorder="1" applyAlignment="1">
      <alignment horizontal="center"/>
    </xf>
    <xf numFmtId="0" fontId="0" fillId="0" borderId="76" xfId="0" applyFill="1" applyBorder="1" applyAlignment="1">
      <alignment horizontal="center"/>
    </xf>
    <xf numFmtId="3" fontId="2" fillId="0" borderId="63" xfId="0" applyNumberFormat="1" applyFont="1" applyFill="1" applyBorder="1" applyAlignment="1">
      <alignment horizontal="center"/>
    </xf>
    <xf numFmtId="3" fontId="2" fillId="0" borderId="68" xfId="0" applyNumberFormat="1" applyFont="1" applyFill="1" applyBorder="1" applyAlignment="1">
      <alignment horizontal="center"/>
    </xf>
    <xf numFmtId="0" fontId="0" fillId="0" borderId="63" xfId="0" applyFill="1" applyBorder="1" applyAlignment="1">
      <alignment horizontal="center"/>
    </xf>
    <xf numFmtId="0" fontId="0" fillId="0" borderId="62" xfId="0" applyFill="1" applyBorder="1" applyAlignment="1">
      <alignment horizontal="center"/>
    </xf>
    <xf numFmtId="0" fontId="23" fillId="14" borderId="0" xfId="0" applyFont="1" applyFill="1" applyAlignment="1">
      <alignment horizontal="center" wrapText="1"/>
    </xf>
    <xf numFmtId="0" fontId="23" fillId="14" borderId="32" xfId="0" applyFont="1" applyFill="1" applyBorder="1" applyAlignment="1">
      <alignment horizontal="center" wrapText="1"/>
    </xf>
    <xf numFmtId="0" fontId="23" fillId="14" borderId="18" xfId="0" applyFont="1" applyFill="1" applyBorder="1" applyAlignment="1">
      <alignment horizontal="center" wrapText="1"/>
    </xf>
    <xf numFmtId="0" fontId="23" fillId="14" borderId="0" xfId="0" applyFont="1" applyFill="1" applyAlignment="1">
      <alignment horizontal="center"/>
    </xf>
    <xf numFmtId="0" fontId="2" fillId="16" borderId="0" xfId="0" applyFont="1" applyFill="1" applyAlignment="1">
      <alignment horizontal="center" vertical="center" wrapText="1"/>
    </xf>
    <xf numFmtId="0" fontId="2" fillId="16" borderId="0" xfId="0" applyFont="1" applyFill="1" applyAlignment="1">
      <alignment horizontal="center" vertical="center"/>
    </xf>
    <xf numFmtId="0" fontId="2" fillId="16" borderId="32" xfId="0" applyFont="1" applyFill="1" applyBorder="1" applyAlignment="1">
      <alignment horizontal="center" vertical="center" wrapText="1"/>
    </xf>
    <xf numFmtId="0" fontId="2" fillId="16" borderId="33" xfId="0" applyFont="1" applyFill="1" applyBorder="1" applyAlignment="1">
      <alignment horizontal="center" vertical="center" wrapText="1"/>
    </xf>
    <xf numFmtId="0" fontId="2" fillId="16" borderId="18" xfId="0" applyFont="1" applyFill="1" applyBorder="1" applyAlignment="1">
      <alignment horizontal="center" vertical="center" wrapText="1"/>
    </xf>
    <xf numFmtId="0" fontId="25" fillId="14" borderId="0" xfId="0" applyFont="1" applyFill="1" applyAlignment="1">
      <alignment horizontal="center" wrapText="1"/>
    </xf>
    <xf numFmtId="0" fontId="23" fillId="14" borderId="7" xfId="0" applyFont="1" applyFill="1" applyBorder="1" applyAlignment="1">
      <alignment horizontal="center" wrapText="1"/>
    </xf>
    <xf numFmtId="0" fontId="23" fillId="14" borderId="8" xfId="0" applyFont="1" applyFill="1" applyBorder="1" applyAlignment="1">
      <alignment horizontal="center" wrapText="1"/>
    </xf>
    <xf numFmtId="0" fontId="23" fillId="14" borderId="9" xfId="0" applyFont="1" applyFill="1" applyBorder="1" applyAlignment="1">
      <alignment horizontal="center" wrapText="1"/>
    </xf>
    <xf numFmtId="0" fontId="42" fillId="0" borderId="56" xfId="0" applyFont="1" applyBorder="1" applyAlignment="1">
      <alignment horizontal="center" vertical="center"/>
    </xf>
    <xf numFmtId="0" fontId="42" fillId="0" borderId="69" xfId="0" applyFont="1" applyBorder="1" applyAlignment="1">
      <alignment horizontal="center" vertical="center"/>
    </xf>
    <xf numFmtId="0" fontId="42" fillId="0" borderId="70" xfId="0" applyFont="1" applyBorder="1" applyAlignment="1">
      <alignment horizontal="center" vertical="center"/>
    </xf>
    <xf numFmtId="0" fontId="42" fillId="0" borderId="56" xfId="0" applyFont="1" applyFill="1" applyBorder="1" applyAlignment="1">
      <alignment horizontal="center" vertical="center"/>
    </xf>
    <xf numFmtId="0" fontId="42" fillId="0" borderId="69" xfId="0" applyFont="1" applyFill="1" applyBorder="1" applyAlignment="1">
      <alignment horizontal="center" vertical="center"/>
    </xf>
    <xf numFmtId="0" fontId="42" fillId="0" borderId="70" xfId="0" applyFont="1" applyFill="1" applyBorder="1" applyAlignment="1">
      <alignment horizontal="center" vertical="center"/>
    </xf>
    <xf numFmtId="0" fontId="2" fillId="0" borderId="0" xfId="0" applyFont="1" applyAlignment="1">
      <alignment horizontal="center"/>
    </xf>
    <xf numFmtId="0" fontId="28" fillId="0" borderId="0" xfId="0" applyFont="1" applyAlignment="1">
      <alignment horizontal="left" vertical="top" wrapText="1"/>
    </xf>
    <xf numFmtId="0" fontId="0" fillId="0" borderId="3" xfId="0" applyBorder="1" applyAlignment="1">
      <alignment horizontal="center"/>
    </xf>
    <xf numFmtId="0" fontId="0" fillId="0" borderId="14" xfId="0"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3" xfId="0" applyFont="1" applyFill="1" applyBorder="1" applyAlignment="1">
      <alignment horizontal="center"/>
    </xf>
    <xf numFmtId="0" fontId="2" fillId="0" borderId="14" xfId="0" applyFont="1" applyBorder="1" applyAlignment="1">
      <alignment horizontal="center" wrapText="1"/>
    </xf>
    <xf numFmtId="0" fontId="2" fillId="3" borderId="15" xfId="0" applyFont="1" applyFill="1" applyBorder="1" applyAlignment="1">
      <alignment horizontal="center"/>
    </xf>
    <xf numFmtId="0" fontId="2" fillId="3" borderId="20" xfId="0" applyFont="1" applyFill="1" applyBorder="1" applyAlignment="1">
      <alignment horizontal="center"/>
    </xf>
    <xf numFmtId="0" fontId="2" fillId="0" borderId="3" xfId="0" applyFont="1" applyBorder="1" applyAlignment="1">
      <alignment horizontal="center" wrapText="1"/>
    </xf>
    <xf numFmtId="0" fontId="0" fillId="0" borderId="8" xfId="0" applyFont="1" applyBorder="1" applyAlignment="1">
      <alignment horizontal="left" vertical="center" wrapTex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4" fillId="4" borderId="7" xfId="4" applyFont="1" applyFill="1" applyBorder="1" applyAlignment="1">
      <alignment horizontal="left" wrapText="1"/>
    </xf>
    <xf numFmtId="0" fontId="14" fillId="4" borderId="8" xfId="4" applyFont="1" applyFill="1" applyBorder="1" applyAlignment="1">
      <alignment horizontal="left" wrapText="1"/>
    </xf>
    <xf numFmtId="0" fontId="14" fillId="4" borderId="9" xfId="4" applyFont="1" applyFill="1" applyBorder="1" applyAlignment="1">
      <alignment horizontal="left" wrapText="1"/>
    </xf>
    <xf numFmtId="0" fontId="15" fillId="4" borderId="10" xfId="4" applyFont="1" applyFill="1" applyBorder="1" applyAlignment="1">
      <alignment horizontal="left" wrapText="1"/>
    </xf>
    <xf numFmtId="0" fontId="15" fillId="4" borderId="0" xfId="4" applyFont="1" applyFill="1" applyBorder="1" applyAlignment="1">
      <alignment horizontal="left" wrapText="1"/>
    </xf>
    <xf numFmtId="0" fontId="15" fillId="4" borderId="1" xfId="4" applyFont="1" applyFill="1" applyBorder="1" applyAlignment="1">
      <alignment horizontal="left" wrapText="1"/>
    </xf>
    <xf numFmtId="0" fontId="15" fillId="4" borderId="11" xfId="4" applyFont="1" applyFill="1" applyBorder="1" applyAlignment="1">
      <alignment horizontal="left" wrapText="1"/>
    </xf>
    <xf numFmtId="0" fontId="15" fillId="4" borderId="12" xfId="4" applyFont="1" applyFill="1" applyBorder="1" applyAlignment="1">
      <alignment horizontal="left" wrapText="1"/>
    </xf>
    <xf numFmtId="0" fontId="15" fillId="4" borderId="13" xfId="4" applyFont="1" applyFill="1" applyBorder="1" applyAlignment="1">
      <alignment horizontal="left" wrapText="1"/>
    </xf>
    <xf numFmtId="2" fontId="2" fillId="0" borderId="3" xfId="0" applyNumberFormat="1" applyFont="1" applyBorder="1" applyAlignment="1">
      <alignment horizontal="center"/>
    </xf>
    <xf numFmtId="0" fontId="2" fillId="0" borderId="12" xfId="0" applyFont="1" applyBorder="1" applyAlignment="1">
      <alignment horizontal="center"/>
    </xf>
    <xf numFmtId="0" fontId="2" fillId="0" borderId="0" xfId="0" applyFont="1" applyAlignment="1">
      <alignment horizontal="center" wrapText="1"/>
    </xf>
  </cellXfs>
  <cellStyles count="8">
    <cellStyle name="40% - Accent5" xfId="7" builtinId="47"/>
    <cellStyle name="Currency" xfId="1" builtinId="4"/>
    <cellStyle name="Currency 2" xfId="5"/>
    <cellStyle name="Hyperlink" xfId="3" builtinId="8"/>
    <cellStyle name="Normal" xfId="0" builtinId="0"/>
    <cellStyle name="Normal 3" xfId="4"/>
    <cellStyle name="Percent" xfId="2" builtin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6.bin"/><Relationship Id="rId1" Type="http://schemas.openxmlformats.org/officeDocument/2006/relationships/hyperlink" Target="http://www.nhtsa.gov/staticfiles/rulemaking/pdf/cafe/FRIA_2017-2025.pdf" TargetMode="External"/><Relationship Id="rId4" Type="http://schemas.openxmlformats.org/officeDocument/2006/relationships/comments" Target="../comments2.xml"/></Relationships>
</file>

<file path=xl/worksheets/_rels/sheet34.xml.rels><?xml version="1.0" encoding="UTF-8" standalone="yes"?>
<Relationships xmlns="http://schemas.openxmlformats.org/package/2006/relationships"><Relationship Id="rId3" Type="http://schemas.openxmlformats.org/officeDocument/2006/relationships/hyperlink" Target="https://www.eia.gov/dnav/pet/PET_PRI_GND_DCUS_NUS_W.htm" TargetMode="External"/><Relationship Id="rId2" Type="http://schemas.openxmlformats.org/officeDocument/2006/relationships/hyperlink" Target="https://www.eia.gov/dnav/pet/PET_PRI_GND_DCUS_NUS_W.htm" TargetMode="External"/><Relationship Id="rId1" Type="http://schemas.openxmlformats.org/officeDocument/2006/relationships/hyperlink" Target="https://www.eia.gov/dnav/pet/PET_PRI_GND_DCUS_NUS_W.htm" TargetMode="External"/><Relationship Id="rId4"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B76"/>
  <sheetViews>
    <sheetView workbookViewId="0">
      <selection activeCell="F13" sqref="F13"/>
    </sheetView>
  </sheetViews>
  <sheetFormatPr defaultColWidth="9.109375" defaultRowHeight="13.2" x14ac:dyDescent="0.3"/>
  <cols>
    <col min="1" max="1" width="6.44140625" style="754" customWidth="1"/>
    <col min="2" max="2" width="80.6640625" style="754" customWidth="1"/>
    <col min="3" max="3" width="8.5546875" style="754" customWidth="1"/>
    <col min="4" max="16384" width="9.109375" style="754"/>
  </cols>
  <sheetData>
    <row r="2" spans="2:2" ht="26.25" x14ac:dyDescent="0.25">
      <c r="B2" s="753" t="s">
        <v>769</v>
      </c>
    </row>
    <row r="3" spans="2:2" ht="18" x14ac:dyDescent="0.25">
      <c r="B3" s="755" t="s">
        <v>813</v>
      </c>
    </row>
    <row r="4" spans="2:2" ht="12.75" x14ac:dyDescent="0.25">
      <c r="B4" s="756"/>
    </row>
    <row r="5" spans="2:2" ht="13.5" thickBot="1" x14ac:dyDescent="0.3">
      <c r="B5" s="756"/>
    </row>
    <row r="6" spans="2:2" ht="13.5" thickBot="1" x14ac:dyDescent="0.3">
      <c r="B6" s="757" t="s">
        <v>770</v>
      </c>
    </row>
    <row r="7" spans="2:2" s="759" customFormat="1" ht="39" thickBot="1" x14ac:dyDescent="0.3">
      <c r="B7" s="758" t="s">
        <v>771</v>
      </c>
    </row>
    <row r="8" spans="2:2" s="759" customFormat="1" ht="13.5" thickBot="1" x14ac:dyDescent="0.3"/>
    <row r="9" spans="2:2" ht="13.5" thickBot="1" x14ac:dyDescent="0.3">
      <c r="B9" s="760" t="s">
        <v>772</v>
      </c>
    </row>
    <row r="10" spans="2:2" ht="39" thickBot="1" x14ac:dyDescent="0.3">
      <c r="B10" s="761" t="s">
        <v>773</v>
      </c>
    </row>
    <row r="11" spans="2:2" ht="13.5" thickBot="1" x14ac:dyDescent="0.3"/>
    <row r="12" spans="2:2" ht="13.5" thickBot="1" x14ac:dyDescent="0.3">
      <c r="B12" s="762" t="s">
        <v>774</v>
      </c>
    </row>
    <row r="13" spans="2:2" ht="39" thickBot="1" x14ac:dyDescent="0.3">
      <c r="B13" s="763" t="s">
        <v>819</v>
      </c>
    </row>
    <row r="14" spans="2:2" ht="13.5" thickBot="1" x14ac:dyDescent="0.3"/>
    <row r="15" spans="2:2" ht="13.5" thickBot="1" x14ac:dyDescent="0.3">
      <c r="B15" s="762" t="s">
        <v>775</v>
      </c>
    </row>
    <row r="16" spans="2:2" ht="26.25" thickBot="1" x14ac:dyDescent="0.3">
      <c r="B16" s="763" t="s">
        <v>776</v>
      </c>
    </row>
    <row r="17" spans="2:2" ht="13.8" thickBot="1" x14ac:dyDescent="0.35"/>
    <row r="18" spans="2:2" ht="13.8" thickBot="1" x14ac:dyDescent="0.35">
      <c r="B18" s="762" t="s">
        <v>777</v>
      </c>
    </row>
    <row r="19" spans="2:2" ht="27" thickBot="1" x14ac:dyDescent="0.35">
      <c r="B19" s="763" t="s">
        <v>778</v>
      </c>
    </row>
    <row r="20" spans="2:2" ht="13.8" thickBot="1" x14ac:dyDescent="0.35"/>
    <row r="21" spans="2:2" ht="13.8" thickBot="1" x14ac:dyDescent="0.35">
      <c r="B21" s="764" t="s">
        <v>779</v>
      </c>
    </row>
    <row r="22" spans="2:2" ht="27" thickBot="1" x14ac:dyDescent="0.35">
      <c r="B22" s="765" t="s">
        <v>780</v>
      </c>
    </row>
    <row r="23" spans="2:2" ht="13.8" thickBot="1" x14ac:dyDescent="0.35"/>
    <row r="24" spans="2:2" ht="13.8" thickBot="1" x14ac:dyDescent="0.35">
      <c r="B24" s="764" t="s">
        <v>781</v>
      </c>
    </row>
    <row r="25" spans="2:2" ht="40.200000000000003" thickBot="1" x14ac:dyDescent="0.35">
      <c r="B25" s="765" t="s">
        <v>782</v>
      </c>
    </row>
    <row r="26" spans="2:2" ht="13.8" thickBot="1" x14ac:dyDescent="0.35"/>
    <row r="27" spans="2:2" ht="13.8" thickBot="1" x14ac:dyDescent="0.35">
      <c r="B27" s="764" t="s">
        <v>783</v>
      </c>
    </row>
    <row r="28" spans="2:2" ht="40.200000000000003" thickBot="1" x14ac:dyDescent="0.35">
      <c r="B28" s="765" t="s">
        <v>784</v>
      </c>
    </row>
    <row r="29" spans="2:2" ht="13.8" thickBot="1" x14ac:dyDescent="0.35"/>
    <row r="30" spans="2:2" ht="13.8" thickBot="1" x14ac:dyDescent="0.35">
      <c r="B30" s="764" t="s">
        <v>220</v>
      </c>
    </row>
    <row r="31" spans="2:2" ht="27" thickBot="1" x14ac:dyDescent="0.35">
      <c r="B31" s="765" t="s">
        <v>785</v>
      </c>
    </row>
    <row r="32" spans="2:2" ht="13.8" thickBot="1" x14ac:dyDescent="0.35"/>
    <row r="33" spans="2:2" ht="13.8" thickBot="1" x14ac:dyDescent="0.35">
      <c r="B33" s="764" t="s">
        <v>786</v>
      </c>
    </row>
    <row r="34" spans="2:2" ht="27" thickBot="1" x14ac:dyDescent="0.35">
      <c r="B34" s="765" t="s">
        <v>787</v>
      </c>
    </row>
    <row r="35" spans="2:2" ht="13.8" thickBot="1" x14ac:dyDescent="0.35"/>
    <row r="36" spans="2:2" ht="13.8" thickBot="1" x14ac:dyDescent="0.35">
      <c r="B36" s="764" t="s">
        <v>788</v>
      </c>
    </row>
    <row r="37" spans="2:2" ht="27" thickBot="1" x14ac:dyDescent="0.35">
      <c r="B37" s="765" t="s">
        <v>789</v>
      </c>
    </row>
    <row r="38" spans="2:2" ht="13.8" thickBot="1" x14ac:dyDescent="0.35"/>
    <row r="39" spans="2:2" ht="13.8" thickBot="1" x14ac:dyDescent="0.35">
      <c r="B39" s="766" t="s">
        <v>790</v>
      </c>
    </row>
    <row r="40" spans="2:2" ht="27" thickBot="1" x14ac:dyDescent="0.35">
      <c r="B40" s="765" t="s">
        <v>791</v>
      </c>
    </row>
    <row r="41" spans="2:2" ht="13.8" thickBot="1" x14ac:dyDescent="0.35"/>
    <row r="42" spans="2:2" ht="13.8" thickBot="1" x14ac:dyDescent="0.35">
      <c r="B42" s="766" t="s">
        <v>669</v>
      </c>
    </row>
    <row r="43" spans="2:2" ht="13.8" thickBot="1" x14ac:dyDescent="0.35">
      <c r="B43" s="765" t="s">
        <v>792</v>
      </c>
    </row>
    <row r="45" spans="2:2" ht="13.8" thickBot="1" x14ac:dyDescent="0.35">
      <c r="B45" s="767" t="s">
        <v>793</v>
      </c>
    </row>
    <row r="46" spans="2:2" ht="27" thickBot="1" x14ac:dyDescent="0.35">
      <c r="B46" s="765" t="s">
        <v>794</v>
      </c>
    </row>
    <row r="47" spans="2:2" ht="13.8" thickBot="1" x14ac:dyDescent="0.35"/>
    <row r="48" spans="2:2" ht="13.8" thickBot="1" x14ac:dyDescent="0.35">
      <c r="B48" s="768" t="s">
        <v>795</v>
      </c>
    </row>
    <row r="49" spans="2:2" ht="53.4" thickBot="1" x14ac:dyDescent="0.35">
      <c r="B49" s="769" t="s">
        <v>796</v>
      </c>
    </row>
    <row r="50" spans="2:2" ht="13.8" thickBot="1" x14ac:dyDescent="0.35"/>
    <row r="51" spans="2:2" ht="13.8" thickBot="1" x14ac:dyDescent="0.35">
      <c r="B51" s="768" t="s">
        <v>797</v>
      </c>
    </row>
    <row r="52" spans="2:2" ht="106.2" thickBot="1" x14ac:dyDescent="0.35">
      <c r="B52" s="769" t="s">
        <v>798</v>
      </c>
    </row>
    <row r="53" spans="2:2" ht="13.8" thickBot="1" x14ac:dyDescent="0.35"/>
    <row r="54" spans="2:2" ht="13.8" thickBot="1" x14ac:dyDescent="0.35">
      <c r="B54" s="768" t="s">
        <v>799</v>
      </c>
    </row>
    <row r="55" spans="2:2" ht="53.4" thickBot="1" x14ac:dyDescent="0.35">
      <c r="B55" s="769" t="s">
        <v>800</v>
      </c>
    </row>
    <row r="56" spans="2:2" ht="13.8" thickBot="1" x14ac:dyDescent="0.35"/>
    <row r="57" spans="2:2" ht="13.8" thickBot="1" x14ac:dyDescent="0.35">
      <c r="B57" s="770" t="s">
        <v>133</v>
      </c>
    </row>
    <row r="58" spans="2:2" ht="40.200000000000003" thickBot="1" x14ac:dyDescent="0.35">
      <c r="B58" s="771" t="s">
        <v>801</v>
      </c>
    </row>
    <row r="59" spans="2:2" ht="13.8" thickBot="1" x14ac:dyDescent="0.35"/>
    <row r="60" spans="2:2" ht="13.8" thickBot="1" x14ac:dyDescent="0.35">
      <c r="B60" s="770" t="s">
        <v>802</v>
      </c>
    </row>
    <row r="61" spans="2:2" ht="40.200000000000003" thickBot="1" x14ac:dyDescent="0.35">
      <c r="B61" s="771" t="s">
        <v>803</v>
      </c>
    </row>
    <row r="62" spans="2:2" ht="13.8" thickBot="1" x14ac:dyDescent="0.35"/>
    <row r="63" spans="2:2" ht="13.8" thickBot="1" x14ac:dyDescent="0.35">
      <c r="B63" s="770" t="s">
        <v>804</v>
      </c>
    </row>
    <row r="64" spans="2:2" ht="40.200000000000003" thickBot="1" x14ac:dyDescent="0.35">
      <c r="B64" s="771" t="s">
        <v>805</v>
      </c>
    </row>
    <row r="65" spans="2:2" ht="13.8" thickBot="1" x14ac:dyDescent="0.35"/>
    <row r="66" spans="2:2" ht="13.8" thickBot="1" x14ac:dyDescent="0.35">
      <c r="B66" s="770" t="s">
        <v>1</v>
      </c>
    </row>
    <row r="67" spans="2:2" ht="40.200000000000003" thickBot="1" x14ac:dyDescent="0.35">
      <c r="B67" s="771" t="s">
        <v>806</v>
      </c>
    </row>
    <row r="68" spans="2:2" ht="13.8" thickBot="1" x14ac:dyDescent="0.35"/>
    <row r="69" spans="2:2" ht="13.8" thickBot="1" x14ac:dyDescent="0.35">
      <c r="B69" s="770" t="s">
        <v>807</v>
      </c>
    </row>
    <row r="70" spans="2:2" ht="40.200000000000003" thickBot="1" x14ac:dyDescent="0.35">
      <c r="B70" s="771" t="s">
        <v>808</v>
      </c>
    </row>
    <row r="71" spans="2:2" ht="13.8" thickBot="1" x14ac:dyDescent="0.35"/>
    <row r="72" spans="2:2" ht="13.8" thickBot="1" x14ac:dyDescent="0.35">
      <c r="B72" s="772" t="s">
        <v>809</v>
      </c>
    </row>
    <row r="73" spans="2:2" ht="40.200000000000003" thickBot="1" x14ac:dyDescent="0.35">
      <c r="B73" s="773" t="s">
        <v>810</v>
      </c>
    </row>
    <row r="74" spans="2:2" ht="13.8" thickBot="1" x14ac:dyDescent="0.35"/>
    <row r="75" spans="2:2" ht="13.8" thickBot="1" x14ac:dyDescent="0.35">
      <c r="B75" s="774" t="s">
        <v>811</v>
      </c>
    </row>
    <row r="76" spans="2:2" ht="13.8" thickBot="1" x14ac:dyDescent="0.35">
      <c r="B76" s="773" t="s">
        <v>812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25"/>
  <sheetViews>
    <sheetView zoomScale="80" zoomScaleNormal="80" workbookViewId="0">
      <pane xSplit="3" ySplit="4" topLeftCell="D5" activePane="bottomRight" state="frozen"/>
      <selection pane="topRight" activeCell="D1" sqref="D1"/>
      <selection pane="bottomLeft" activeCell="A5" sqref="A5"/>
      <selection pane="bottomRight" activeCell="A7" sqref="A7"/>
    </sheetView>
  </sheetViews>
  <sheetFormatPr defaultRowHeight="14.4" x14ac:dyDescent="0.3"/>
  <cols>
    <col min="1" max="1" width="23.33203125" customWidth="1"/>
    <col min="2" max="5" width="11" customWidth="1"/>
    <col min="6" max="24" width="16" customWidth="1"/>
  </cols>
  <sheetData>
    <row r="1" spans="1:24" ht="19.5" thickBot="1" x14ac:dyDescent="0.3">
      <c r="A1" s="234" t="s">
        <v>755</v>
      </c>
      <c r="B1" s="235"/>
      <c r="C1" s="235"/>
      <c r="D1" s="235"/>
      <c r="E1" s="235"/>
      <c r="F1" s="247"/>
      <c r="G1" s="247"/>
      <c r="H1" s="247"/>
      <c r="I1" s="235"/>
      <c r="J1" s="239" t="s">
        <v>208</v>
      </c>
      <c r="K1" s="248">
        <f>'Unit Costs'!C33</f>
        <v>2.2559999999999998</v>
      </c>
      <c r="L1" s="235"/>
      <c r="M1" s="260" t="s">
        <v>200</v>
      </c>
      <c r="N1" s="261">
        <f>'Unit Costs'!C35</f>
        <v>4.9644999999999995E-2</v>
      </c>
      <c r="O1" s="235"/>
      <c r="P1" s="235"/>
      <c r="Q1" s="235"/>
      <c r="R1" s="235"/>
      <c r="S1" s="235"/>
      <c r="T1" s="235"/>
      <c r="U1" s="235"/>
      <c r="V1" s="235"/>
      <c r="W1" s="235"/>
      <c r="X1" s="235"/>
    </row>
    <row r="2" spans="1:24" ht="19.5" thickBot="1" x14ac:dyDescent="0.35">
      <c r="A2" s="237"/>
      <c r="B2" s="235"/>
      <c r="C2" s="235"/>
      <c r="D2" s="235"/>
      <c r="E2" s="235"/>
      <c r="F2" s="247"/>
      <c r="G2" s="247"/>
      <c r="H2" s="247"/>
      <c r="I2" s="235"/>
      <c r="J2" s="239" t="s">
        <v>209</v>
      </c>
      <c r="K2" s="249">
        <f>'Unit Costs'!C34</f>
        <v>2.5760000000000001</v>
      </c>
      <c r="L2" s="235"/>
      <c r="M2" s="260" t="s">
        <v>201</v>
      </c>
      <c r="N2" s="262">
        <f>'Unit Costs'!C36</f>
        <v>0.15873015873015872</v>
      </c>
      <c r="O2" s="235"/>
      <c r="P2" s="235"/>
      <c r="Q2" s="235"/>
      <c r="R2" s="235"/>
      <c r="S2" s="235"/>
      <c r="T2" s="235"/>
      <c r="U2" s="235"/>
      <c r="V2" s="235"/>
      <c r="W2" s="235"/>
      <c r="X2" s="235"/>
    </row>
    <row r="3" spans="1:24" ht="18.75" x14ac:dyDescent="0.3">
      <c r="A3" s="237"/>
      <c r="B3" s="235"/>
      <c r="C3" s="239" t="s">
        <v>34</v>
      </c>
      <c r="D3" s="240">
        <v>2020</v>
      </c>
      <c r="E3" s="240">
        <v>2021</v>
      </c>
      <c r="F3" s="240">
        <v>2022</v>
      </c>
      <c r="G3" s="240">
        <v>2023</v>
      </c>
      <c r="H3" s="240">
        <v>2024</v>
      </c>
      <c r="I3" s="240">
        <v>2025</v>
      </c>
      <c r="J3" s="240">
        <v>2026</v>
      </c>
      <c r="K3" s="240">
        <v>2027</v>
      </c>
      <c r="L3" s="240">
        <v>2028</v>
      </c>
      <c r="M3" s="240">
        <v>2029</v>
      </c>
      <c r="N3" s="240">
        <v>2030</v>
      </c>
      <c r="O3" s="240">
        <v>2031</v>
      </c>
      <c r="P3" s="240">
        <v>2032</v>
      </c>
      <c r="Q3" s="240">
        <v>2033</v>
      </c>
      <c r="R3" s="240">
        <v>2034</v>
      </c>
      <c r="S3" s="240">
        <v>2035</v>
      </c>
      <c r="T3" s="240">
        <v>2036</v>
      </c>
      <c r="U3" s="240">
        <v>2037</v>
      </c>
      <c r="V3" s="240">
        <v>2038</v>
      </c>
      <c r="W3" s="240">
        <v>2039</v>
      </c>
      <c r="X3" s="240">
        <v>2040</v>
      </c>
    </row>
    <row r="4" spans="1:24" s="4" customFormat="1" ht="15" x14ac:dyDescent="0.25">
      <c r="A4" s="241"/>
      <c r="B4" s="241"/>
      <c r="C4" s="242" t="s">
        <v>270</v>
      </c>
      <c r="D4" s="238">
        <v>0</v>
      </c>
      <c r="E4" s="238">
        <v>1</v>
      </c>
      <c r="F4" s="238">
        <v>2</v>
      </c>
      <c r="G4" s="238">
        <v>3</v>
      </c>
      <c r="H4" s="238">
        <v>4</v>
      </c>
      <c r="I4" s="238">
        <v>5</v>
      </c>
      <c r="J4" s="238">
        <v>6</v>
      </c>
      <c r="K4" s="238">
        <v>7</v>
      </c>
      <c r="L4" s="238">
        <v>8</v>
      </c>
      <c r="M4" s="238">
        <v>9</v>
      </c>
      <c r="N4" s="238">
        <v>10</v>
      </c>
      <c r="O4" s="238">
        <v>11</v>
      </c>
      <c r="P4" s="238">
        <v>12</v>
      </c>
      <c r="Q4" s="238">
        <v>13</v>
      </c>
      <c r="R4" s="238">
        <v>14</v>
      </c>
      <c r="S4" s="238">
        <v>15</v>
      </c>
      <c r="T4" s="238">
        <v>16</v>
      </c>
      <c r="U4" s="238">
        <v>17</v>
      </c>
      <c r="V4" s="238">
        <v>18</v>
      </c>
      <c r="W4" s="238">
        <v>19</v>
      </c>
      <c r="X4" s="238">
        <v>20</v>
      </c>
    </row>
    <row r="5" spans="1:24" ht="18.75" x14ac:dyDescent="0.3">
      <c r="A5" s="214" t="s">
        <v>272</v>
      </c>
      <c r="B5" s="214"/>
      <c r="C5" s="214"/>
      <c r="D5" s="214"/>
      <c r="E5" s="214"/>
      <c r="F5" s="227"/>
      <c r="G5" s="227"/>
      <c r="H5" s="227"/>
      <c r="I5" s="227"/>
      <c r="J5" s="227"/>
      <c r="K5" s="227"/>
      <c r="L5" s="227"/>
      <c r="M5" s="227"/>
      <c r="N5" s="227"/>
      <c r="O5" s="227"/>
      <c r="P5" s="227"/>
      <c r="Q5" s="227"/>
      <c r="R5" s="227"/>
      <c r="S5" s="227"/>
      <c r="T5" s="227"/>
      <c r="U5" s="227"/>
      <c r="V5" s="227"/>
      <c r="W5" s="227"/>
      <c r="X5" s="227"/>
    </row>
    <row r="6" spans="1:24" ht="15" x14ac:dyDescent="0.25">
      <c r="A6" s="217" t="s">
        <v>284</v>
      </c>
      <c r="B6" s="217" t="s">
        <v>258</v>
      </c>
      <c r="C6" s="217" t="s">
        <v>0</v>
      </c>
      <c r="D6" s="250">
        <f>$N$1*$K$1*'Straight Line Change'!O6</f>
        <v>-1070.9167968407824</v>
      </c>
      <c r="E6" s="250">
        <f>$N$1*$K$1*'Straight Line Change'!P6</f>
        <v>-1017.3709569987431</v>
      </c>
      <c r="F6" s="250">
        <f>$N$1*$K$1*'Straight Line Change'!Q6</f>
        <v>-963.82511715670387</v>
      </c>
      <c r="G6" s="250">
        <f>$N$1*$K$1*'Straight Line Change'!R6</f>
        <v>-910.27927731466468</v>
      </c>
      <c r="H6" s="250">
        <f>$N$1*$K$1*'Straight Line Change'!S6</f>
        <v>-856.73343747262561</v>
      </c>
      <c r="I6" s="250">
        <f>$N$1*$K$1*'Straight Line Change'!T6</f>
        <v>-803.18759763058654</v>
      </c>
      <c r="J6" s="250">
        <f>$N$1*$K$1*'Straight Line Change'!U6</f>
        <v>-749.64175778854735</v>
      </c>
      <c r="K6" s="250">
        <f>$N$1*$K$1*'Straight Line Change'!V6</f>
        <v>-696.09591794650828</v>
      </c>
      <c r="L6" s="250">
        <f>$N$1*$K$1*'Straight Line Change'!W6</f>
        <v>-642.55007810446921</v>
      </c>
      <c r="M6" s="250">
        <f>$N$1*$K$1*'Straight Line Change'!X6</f>
        <v>-589.00423826243002</v>
      </c>
      <c r="N6" s="250">
        <f>$N$1*$K$1*'Straight Line Change'!Y6</f>
        <v>-535.45839842039095</v>
      </c>
      <c r="O6" s="250">
        <f>$N$1*$K$1*'Straight Line Change'!Z6</f>
        <v>-481.91255857835182</v>
      </c>
      <c r="P6" s="250">
        <f>$N$1*$K$1*'Straight Line Change'!AA6</f>
        <v>-428.36671873631263</v>
      </c>
      <c r="Q6" s="250">
        <f>$N$1*$K$1*'Straight Line Change'!AB6</f>
        <v>-374.82087889427351</v>
      </c>
      <c r="R6" s="250">
        <f>$N$1*$K$1*'Straight Line Change'!AC6</f>
        <v>-321.27503905223432</v>
      </c>
      <c r="S6" s="250">
        <f>$N$1*$K$1*'Straight Line Change'!AD6</f>
        <v>-267.72919921019513</v>
      </c>
      <c r="T6" s="250">
        <f>$N$1*$K$1*'Straight Line Change'!AE6</f>
        <v>-214.18335936815603</v>
      </c>
      <c r="U6" s="250">
        <f>$N$1*$K$1*'Straight Line Change'!AF6</f>
        <v>-160.63751952611688</v>
      </c>
      <c r="V6" s="250">
        <f>$N$1*$K$1*'Straight Line Change'!AG6</f>
        <v>-107.09167968407775</v>
      </c>
      <c r="W6" s="250">
        <f>$N$1*$K$1*'Straight Line Change'!AH6</f>
        <v>-53.545839842038596</v>
      </c>
      <c r="X6" s="250">
        <f>$N$1*$K$1*'Straight Line Change'!AI6</f>
        <v>0</v>
      </c>
    </row>
    <row r="7" spans="1:24" ht="15" x14ac:dyDescent="0.25">
      <c r="A7" s="217" t="s">
        <v>284</v>
      </c>
      <c r="B7" s="217" t="s">
        <v>258</v>
      </c>
      <c r="C7" s="217" t="s">
        <v>451</v>
      </c>
      <c r="D7" s="250">
        <f>$N$1*$K$1*'Straight Line Change'!O7</f>
        <v>-3566.1025062163844</v>
      </c>
      <c r="E7" s="250">
        <f>$N$1*$K$1*'Straight Line Change'!P7</f>
        <v>-3387.7973809055652</v>
      </c>
      <c r="F7" s="250">
        <f>$N$1*$K$1*'Straight Line Change'!Q7</f>
        <v>-3209.492255594746</v>
      </c>
      <c r="G7" s="250">
        <f>$N$1*$K$1*'Straight Line Change'!R7</f>
        <v>-3031.1871302839268</v>
      </c>
      <c r="H7" s="250">
        <f>$N$1*$K$1*'Straight Line Change'!S7</f>
        <v>-2852.8820049731075</v>
      </c>
      <c r="I7" s="250">
        <f>$N$1*$K$1*'Straight Line Change'!T7</f>
        <v>-2674.5768796622883</v>
      </c>
      <c r="J7" s="250">
        <f>$N$1*$K$1*'Straight Line Change'!U7</f>
        <v>-2496.2717543514691</v>
      </c>
      <c r="K7" s="250">
        <f>$N$1*$K$1*'Straight Line Change'!V7</f>
        <v>-2317.9666290406499</v>
      </c>
      <c r="L7" s="250">
        <f>$N$1*$K$1*'Straight Line Change'!W7</f>
        <v>-2139.6615037298307</v>
      </c>
      <c r="M7" s="250">
        <f>$N$1*$K$1*'Straight Line Change'!X7</f>
        <v>-1961.3563784190112</v>
      </c>
      <c r="N7" s="250">
        <f>$N$1*$K$1*'Straight Line Change'!Y7</f>
        <v>-1783.0512531081922</v>
      </c>
      <c r="O7" s="250">
        <f>$N$1*$K$1*'Straight Line Change'!Z7</f>
        <v>-1604.7461277973732</v>
      </c>
      <c r="P7" s="250">
        <f>$N$1*$K$1*'Straight Line Change'!AA7</f>
        <v>-1426.4410024865542</v>
      </c>
      <c r="Q7" s="250">
        <f>$N$1*$K$1*'Straight Line Change'!AB7</f>
        <v>-1248.135877175735</v>
      </c>
      <c r="R7" s="250">
        <f>$N$1*$K$1*'Straight Line Change'!AC7</f>
        <v>-1069.830751864916</v>
      </c>
      <c r="S7" s="250">
        <f>$N$1*$K$1*'Straight Line Change'!AD7</f>
        <v>-891.5256265540969</v>
      </c>
      <c r="T7" s="250">
        <f>$N$1*$K$1*'Straight Line Change'!AE7</f>
        <v>-713.22050124327779</v>
      </c>
      <c r="U7" s="250">
        <f>$N$1*$K$1*'Straight Line Change'!AF7</f>
        <v>-534.91537593245869</v>
      </c>
      <c r="V7" s="250">
        <f>$N$1*$K$1*'Straight Line Change'!AG7</f>
        <v>-356.61025062163952</v>
      </c>
      <c r="W7" s="250">
        <f>$N$1*$K$1*'Straight Line Change'!AH7</f>
        <v>-178.30512531082039</v>
      </c>
      <c r="X7" s="250">
        <f>$N$1*$K$1*'Straight Line Change'!AI7</f>
        <v>0</v>
      </c>
    </row>
    <row r="8" spans="1:24" ht="15" x14ac:dyDescent="0.25">
      <c r="A8" s="217" t="s">
        <v>284</v>
      </c>
      <c r="B8" s="217" t="s">
        <v>258</v>
      </c>
      <c r="C8" s="217" t="s">
        <v>1</v>
      </c>
      <c r="D8" s="250">
        <f>$N$1*$K$1*'Straight Line Change'!O8</f>
        <v>-1841.0911445700924</v>
      </c>
      <c r="E8" s="250">
        <f>$N$1*$K$1*'Straight Line Change'!P8</f>
        <v>-1749.0365873415878</v>
      </c>
      <c r="F8" s="250">
        <f>$N$1*$K$1*'Straight Line Change'!Q8</f>
        <v>-1656.9820301130833</v>
      </c>
      <c r="G8" s="250">
        <f>$N$1*$K$1*'Straight Line Change'!R8</f>
        <v>-1564.9274728845787</v>
      </c>
      <c r="H8" s="250">
        <f>$N$1*$K$1*'Straight Line Change'!S8</f>
        <v>-1472.8729156560739</v>
      </c>
      <c r="I8" s="250">
        <f>$N$1*$K$1*'Straight Line Change'!T8</f>
        <v>-1380.8183584275694</v>
      </c>
      <c r="J8" s="250">
        <f>$N$1*$K$1*'Straight Line Change'!U8</f>
        <v>-1288.7638011990648</v>
      </c>
      <c r="K8" s="250">
        <f>$N$1*$K$1*'Straight Line Change'!V8</f>
        <v>-1196.70924397056</v>
      </c>
      <c r="L8" s="250">
        <f>$N$1*$K$1*'Straight Line Change'!W8</f>
        <v>-1104.6546867420554</v>
      </c>
      <c r="M8" s="250">
        <f>$N$1*$K$1*'Straight Line Change'!X8</f>
        <v>-1012.6001295135509</v>
      </c>
      <c r="N8" s="250">
        <f>$N$1*$K$1*'Straight Line Change'!Y8</f>
        <v>-920.54557228504621</v>
      </c>
      <c r="O8" s="250">
        <f>$N$1*$K$1*'Straight Line Change'!Z8</f>
        <v>-828.49101505654164</v>
      </c>
      <c r="P8" s="250">
        <f>$N$1*$K$1*'Straight Line Change'!AA8</f>
        <v>-736.43645782803696</v>
      </c>
      <c r="Q8" s="250">
        <f>$N$1*$K$1*'Straight Line Change'!AB8</f>
        <v>-644.3819005995324</v>
      </c>
      <c r="R8" s="250">
        <f>$N$1*$K$1*'Straight Line Change'!AC8</f>
        <v>-552.32734337102772</v>
      </c>
      <c r="S8" s="250">
        <f>$N$1*$K$1*'Straight Line Change'!AD8</f>
        <v>-460.2727861425231</v>
      </c>
      <c r="T8" s="250">
        <f>$N$1*$K$1*'Straight Line Change'!AE8</f>
        <v>-368.21822891401848</v>
      </c>
      <c r="U8" s="250">
        <f>$N$1*$K$1*'Straight Line Change'!AF8</f>
        <v>-276.16367168551386</v>
      </c>
      <c r="V8" s="250">
        <f>$N$1*$K$1*'Straight Line Change'!AG8</f>
        <v>-184.10911445700924</v>
      </c>
      <c r="W8" s="250">
        <f>$N$1*$K$1*'Straight Line Change'!AH8</f>
        <v>-92.054557228504621</v>
      </c>
      <c r="X8" s="250">
        <f>$N$1*$K$1*'Straight Line Change'!AI8</f>
        <v>0</v>
      </c>
    </row>
    <row r="9" spans="1:24" ht="15" x14ac:dyDescent="0.25">
      <c r="A9" s="217" t="s">
        <v>284</v>
      </c>
      <c r="B9" s="217" t="s">
        <v>258</v>
      </c>
      <c r="C9" s="217" t="s">
        <v>452</v>
      </c>
      <c r="D9" s="250">
        <f>$N$1*$K$1*'Straight Line Change'!O9</f>
        <v>-2080.1066958558622</v>
      </c>
      <c r="E9" s="250">
        <f>$N$1*$K$1*'Straight Line Change'!P9</f>
        <v>-1976.1013610630687</v>
      </c>
      <c r="F9" s="250">
        <f>$N$1*$K$1*'Straight Line Change'!Q9</f>
        <v>-1872.0960262702754</v>
      </c>
      <c r="G9" s="250">
        <f>$N$1*$K$1*'Straight Line Change'!R9</f>
        <v>-1768.0906914774823</v>
      </c>
      <c r="H9" s="250">
        <f>$N$1*$K$1*'Straight Line Change'!S9</f>
        <v>-1664.0853566846893</v>
      </c>
      <c r="I9" s="250">
        <f>$N$1*$K$1*'Straight Line Change'!T9</f>
        <v>-1560.0800218918962</v>
      </c>
      <c r="J9" s="250">
        <f>$N$1*$K$1*'Straight Line Change'!U9</f>
        <v>-1456.0746870991029</v>
      </c>
      <c r="K9" s="250">
        <f>$N$1*$K$1*'Straight Line Change'!V9</f>
        <v>-1352.0693523063098</v>
      </c>
      <c r="L9" s="250">
        <f>$N$1*$K$1*'Straight Line Change'!W9</f>
        <v>-1248.0640175135168</v>
      </c>
      <c r="M9" s="250">
        <f>$N$1*$K$1*'Straight Line Change'!X9</f>
        <v>-1144.0586827207237</v>
      </c>
      <c r="N9" s="250">
        <f>$N$1*$K$1*'Straight Line Change'!Y9</f>
        <v>-1040.0533479279306</v>
      </c>
      <c r="O9" s="250">
        <f>$N$1*$K$1*'Straight Line Change'!Z9</f>
        <v>-936.04801313513747</v>
      </c>
      <c r="P9" s="250">
        <f>$N$1*$K$1*'Straight Line Change'!AA9</f>
        <v>-832.04267834234429</v>
      </c>
      <c r="Q9" s="250">
        <f>$N$1*$K$1*'Straight Line Change'!AB9</f>
        <v>-728.03734354955111</v>
      </c>
      <c r="R9" s="250">
        <f>$N$1*$K$1*'Straight Line Change'!AC9</f>
        <v>-624.03200875675793</v>
      </c>
      <c r="S9" s="250">
        <f>$N$1*$K$1*'Straight Line Change'!AD9</f>
        <v>-520.02667396396464</v>
      </c>
      <c r="T9" s="250">
        <f>$N$1*$K$1*'Straight Line Change'!AE9</f>
        <v>-416.02133917117152</v>
      </c>
      <c r="U9" s="250">
        <f>$N$1*$K$1*'Straight Line Change'!AF9</f>
        <v>-312.0160043783784</v>
      </c>
      <c r="V9" s="250">
        <f>$N$1*$K$1*'Straight Line Change'!AG9</f>
        <v>-208.01066958558522</v>
      </c>
      <c r="W9" s="250">
        <f>$N$1*$K$1*'Straight Line Change'!AH9</f>
        <v>-104.00533479279207</v>
      </c>
      <c r="X9" s="250">
        <f>$N$1*$K$1*'Straight Line Change'!AI9</f>
        <v>0</v>
      </c>
    </row>
    <row r="10" spans="1:24" ht="15" x14ac:dyDescent="0.25">
      <c r="A10" s="244" t="s">
        <v>284</v>
      </c>
      <c r="B10" s="244" t="s">
        <v>258</v>
      </c>
      <c r="C10" s="244" t="s">
        <v>99</v>
      </c>
      <c r="D10" s="252">
        <f t="shared" ref="D10:E10" si="0">SUM(D6:D8)</f>
        <v>-6478.1104476272585</v>
      </c>
      <c r="E10" s="252">
        <f t="shared" si="0"/>
        <v>-6154.2049252458955</v>
      </c>
      <c r="F10" s="252">
        <f>SUM(F6:F8)</f>
        <v>-5830.2994028645326</v>
      </c>
      <c r="G10" s="252">
        <f t="shared" ref="G10:X10" si="1">SUM(G6:G8)</f>
        <v>-5506.3938804831705</v>
      </c>
      <c r="H10" s="252">
        <f t="shared" si="1"/>
        <v>-5182.4883581018075</v>
      </c>
      <c r="I10" s="252">
        <f t="shared" si="1"/>
        <v>-4858.5828357204446</v>
      </c>
      <c r="J10" s="252">
        <f t="shared" si="1"/>
        <v>-4534.6773133390816</v>
      </c>
      <c r="K10" s="252">
        <f t="shared" si="1"/>
        <v>-4210.7717909577186</v>
      </c>
      <c r="L10" s="252">
        <f t="shared" si="1"/>
        <v>-3886.8662685763557</v>
      </c>
      <c r="M10" s="252">
        <f t="shared" si="1"/>
        <v>-3562.9607461949918</v>
      </c>
      <c r="N10" s="252">
        <f t="shared" si="1"/>
        <v>-3239.0552238136293</v>
      </c>
      <c r="O10" s="252">
        <f t="shared" si="1"/>
        <v>-2915.1497014322667</v>
      </c>
      <c r="P10" s="252">
        <f t="shared" si="1"/>
        <v>-2591.2441790509038</v>
      </c>
      <c r="Q10" s="252">
        <f t="shared" si="1"/>
        <v>-2267.3386566695408</v>
      </c>
      <c r="R10" s="252">
        <f t="shared" si="1"/>
        <v>-1943.4331342881783</v>
      </c>
      <c r="S10" s="252">
        <f t="shared" si="1"/>
        <v>-1619.5276119068151</v>
      </c>
      <c r="T10" s="252">
        <f t="shared" si="1"/>
        <v>-1295.6220895254523</v>
      </c>
      <c r="U10" s="252">
        <f t="shared" si="1"/>
        <v>-971.71656714408937</v>
      </c>
      <c r="V10" s="252">
        <f t="shared" si="1"/>
        <v>-647.81104476272651</v>
      </c>
      <c r="W10" s="252">
        <f t="shared" si="1"/>
        <v>-323.9055223813636</v>
      </c>
      <c r="X10" s="252">
        <f t="shared" si="1"/>
        <v>0</v>
      </c>
    </row>
    <row r="11" spans="1:24" ht="15" x14ac:dyDescent="0.25">
      <c r="A11" s="218" t="s">
        <v>284</v>
      </c>
      <c r="B11" s="218" t="s">
        <v>259</v>
      </c>
      <c r="C11" s="218" t="s">
        <v>0</v>
      </c>
      <c r="D11" s="251">
        <f>$N$1*$K$1*'Straight Line Change'!O21</f>
        <v>-0.34541872581516991</v>
      </c>
      <c r="E11" s="251">
        <f>$N$1*$K$1*'Straight Line Change'!P21</f>
        <v>-0.32814778952441143</v>
      </c>
      <c r="F11" s="251">
        <f>$N$1*$K$1*'Straight Line Change'!Q21</f>
        <v>-0.31087685323365299</v>
      </c>
      <c r="G11" s="251">
        <f>$N$1*$K$1*'Straight Line Change'!R21</f>
        <v>-0.29360591694289451</v>
      </c>
      <c r="H11" s="251">
        <f>$N$1*$K$1*'Straight Line Change'!S21</f>
        <v>-0.27633498065213602</v>
      </c>
      <c r="I11" s="251">
        <f>$N$1*$K$1*'Straight Line Change'!T21</f>
        <v>-0.25906404436137753</v>
      </c>
      <c r="J11" s="251">
        <f>$N$1*$K$1*'Straight Line Change'!U21</f>
        <v>-0.24179310807061904</v>
      </c>
      <c r="K11" s="251">
        <f>$N$1*$K$1*'Straight Line Change'!V21</f>
        <v>-0.22452217177986056</v>
      </c>
      <c r="L11" s="251">
        <f>$N$1*$K$1*'Straight Line Change'!W21</f>
        <v>-0.20725123548910204</v>
      </c>
      <c r="M11" s="251">
        <f>$N$1*$K$1*'Straight Line Change'!X21</f>
        <v>-0.18998029919834356</v>
      </c>
      <c r="N11" s="251">
        <f>$N$1*$K$1*'Straight Line Change'!Y21</f>
        <v>-0.17270936290758504</v>
      </c>
      <c r="O11" s="251">
        <f>$N$1*$K$1*'Straight Line Change'!Z21</f>
        <v>-0.15543842661682652</v>
      </c>
      <c r="P11" s="251">
        <f>$N$1*$K$1*'Straight Line Change'!AA21</f>
        <v>-0.13816749032606804</v>
      </c>
      <c r="Q11" s="251">
        <f>$N$1*$K$1*'Straight Line Change'!AB21</f>
        <v>-0.12089655403530952</v>
      </c>
      <c r="R11" s="251">
        <f>$N$1*$K$1*'Straight Line Change'!AC21</f>
        <v>-0.10362561774455102</v>
      </c>
      <c r="S11" s="251">
        <f>$N$1*$K$1*'Straight Line Change'!AD21</f>
        <v>-8.6354681453792534E-2</v>
      </c>
      <c r="T11" s="251">
        <f>$N$1*$K$1*'Straight Line Change'!AE21</f>
        <v>-6.9083745163034033E-2</v>
      </c>
      <c r="U11" s="251">
        <f>$N$1*$K$1*'Straight Line Change'!AF21</f>
        <v>-5.1812808872275545E-2</v>
      </c>
      <c r="V11" s="251">
        <f>$N$1*$K$1*'Straight Line Change'!AG21</f>
        <v>-3.4541872581517051E-2</v>
      </c>
      <c r="W11" s="251">
        <f>$N$1*$K$1*'Straight Line Change'!AH21</f>
        <v>-1.7270936290758553E-2</v>
      </c>
      <c r="X11" s="251">
        <f>$N$1*$K$1*'Straight Line Change'!AI21</f>
        <v>0</v>
      </c>
    </row>
    <row r="12" spans="1:24" ht="15" x14ac:dyDescent="0.25">
      <c r="A12" s="218" t="s">
        <v>284</v>
      </c>
      <c r="B12" s="218" t="s">
        <v>259</v>
      </c>
      <c r="C12" s="218" t="s">
        <v>451</v>
      </c>
      <c r="D12" s="251">
        <f>$N$1*$K$1*'Straight Line Change'!O22</f>
        <v>-0.46789648384187099</v>
      </c>
      <c r="E12" s="251">
        <f>$N$1*$K$1*'Straight Line Change'!P22</f>
        <v>-0.44450165964977745</v>
      </c>
      <c r="F12" s="251">
        <f>$N$1*$K$1*'Straight Line Change'!Q22</f>
        <v>-0.4211068354576839</v>
      </c>
      <c r="G12" s="251">
        <f>$N$1*$K$1*'Straight Line Change'!R22</f>
        <v>-0.39771201126559036</v>
      </c>
      <c r="H12" s="251">
        <f>$N$1*$K$1*'Straight Line Change'!S22</f>
        <v>-0.37431718707349682</v>
      </c>
      <c r="I12" s="251">
        <f>$N$1*$K$1*'Straight Line Change'!T22</f>
        <v>-0.35092236288140327</v>
      </c>
      <c r="J12" s="251">
        <f>$N$1*$K$1*'Straight Line Change'!U22</f>
        <v>-0.32752753868930973</v>
      </c>
      <c r="K12" s="251">
        <f>$N$1*$K$1*'Straight Line Change'!V22</f>
        <v>-0.30413271449721613</v>
      </c>
      <c r="L12" s="251">
        <f>$N$1*$K$1*'Straight Line Change'!W22</f>
        <v>-0.28073789030512258</v>
      </c>
      <c r="M12" s="251">
        <f>$N$1*$K$1*'Straight Line Change'!X22</f>
        <v>-0.25734306611302904</v>
      </c>
      <c r="N12" s="251">
        <f>$N$1*$K$1*'Straight Line Change'!Y22</f>
        <v>-0.2339482419209355</v>
      </c>
      <c r="O12" s="251">
        <f>$N$1*$K$1*'Straight Line Change'!Z22</f>
        <v>-0.21055341772884192</v>
      </c>
      <c r="P12" s="251">
        <f>$N$1*$K$1*'Straight Line Change'!AA22</f>
        <v>-0.18715859353674835</v>
      </c>
      <c r="Q12" s="251">
        <f>$N$1*$K$1*'Straight Line Change'!AB22</f>
        <v>-0.16376376934465478</v>
      </c>
      <c r="R12" s="251">
        <f>$N$1*$K$1*'Straight Line Change'!AC22</f>
        <v>-0.14036894515256121</v>
      </c>
      <c r="S12" s="251">
        <f>$N$1*$K$1*'Straight Line Change'!AD22</f>
        <v>-0.11697412096046762</v>
      </c>
      <c r="T12" s="251">
        <f>$N$1*$K$1*'Straight Line Change'!AE22</f>
        <v>-9.3579296768374065E-2</v>
      </c>
      <c r="U12" s="251">
        <f>$N$1*$K$1*'Straight Line Change'!AF22</f>
        <v>-7.0184472576280507E-2</v>
      </c>
      <c r="V12" s="251">
        <f>$N$1*$K$1*'Straight Line Change'!AG22</f>
        <v>-4.6789648384186942E-2</v>
      </c>
      <c r="W12" s="251">
        <f>$N$1*$K$1*'Straight Line Change'!AH22</f>
        <v>-2.3394824192093374E-2</v>
      </c>
      <c r="X12" s="251">
        <f>$N$1*$K$1*'Straight Line Change'!AI22</f>
        <v>0</v>
      </c>
    </row>
    <row r="13" spans="1:24" ht="15" x14ac:dyDescent="0.25">
      <c r="A13" s="218" t="s">
        <v>284</v>
      </c>
      <c r="B13" s="218" t="s">
        <v>259</v>
      </c>
      <c r="C13" s="218" t="s">
        <v>1</v>
      </c>
      <c r="D13" s="251">
        <f>$N$1*$K$1*'Straight Line Change'!O23</f>
        <v>-0.57513489444274146</v>
      </c>
      <c r="E13" s="251">
        <f>$N$1*$K$1*'Straight Line Change'!P23</f>
        <v>-0.54637814972060428</v>
      </c>
      <c r="F13" s="251">
        <f>$N$1*$K$1*'Straight Line Change'!Q23</f>
        <v>-0.5176214049984672</v>
      </c>
      <c r="G13" s="251">
        <f>$N$1*$K$1*'Straight Line Change'!R23</f>
        <v>-0.48886466027633008</v>
      </c>
      <c r="H13" s="251">
        <f>$N$1*$K$1*'Straight Line Change'!S23</f>
        <v>-0.46010791555419295</v>
      </c>
      <c r="I13" s="251">
        <f>$N$1*$K$1*'Straight Line Change'!T23</f>
        <v>-0.43135117083205587</v>
      </c>
      <c r="J13" s="251">
        <f>$N$1*$K$1*'Straight Line Change'!U23</f>
        <v>-0.4025944261099188</v>
      </c>
      <c r="K13" s="251">
        <f>$N$1*$K$1*'Straight Line Change'!V23</f>
        <v>-0.37383768138778173</v>
      </c>
      <c r="L13" s="251">
        <f>$N$1*$K$1*'Straight Line Change'!W23</f>
        <v>-0.34508093666564466</v>
      </c>
      <c r="M13" s="251">
        <f>$N$1*$K$1*'Straight Line Change'!X23</f>
        <v>-0.31632419194350758</v>
      </c>
      <c r="N13" s="251">
        <f>$N$1*$K$1*'Straight Line Change'!Y23</f>
        <v>-0.28756744722137051</v>
      </c>
      <c r="O13" s="251">
        <f>$N$1*$K$1*'Straight Line Change'!Z23</f>
        <v>-0.25881070249923344</v>
      </c>
      <c r="P13" s="251">
        <f>$N$1*$K$1*'Straight Line Change'!AA23</f>
        <v>-0.23005395777709636</v>
      </c>
      <c r="Q13" s="251">
        <f>$N$1*$K$1*'Straight Line Change'!AB23</f>
        <v>-0.20129721305495926</v>
      </c>
      <c r="R13" s="251">
        <f>$N$1*$K$1*'Straight Line Change'!AC23</f>
        <v>-0.17254046833282219</v>
      </c>
      <c r="S13" s="251">
        <f>$N$1*$K$1*'Straight Line Change'!AD23</f>
        <v>-0.14378372361068509</v>
      </c>
      <c r="T13" s="251">
        <f>$N$1*$K$1*'Straight Line Change'!AE23</f>
        <v>-0.11502697888854799</v>
      </c>
      <c r="U13" s="251">
        <f>$N$1*$K$1*'Straight Line Change'!AF23</f>
        <v>-8.6270234166410886E-2</v>
      </c>
      <c r="V13" s="251">
        <f>$N$1*$K$1*'Straight Line Change'!AG23</f>
        <v>-5.7513489444273792E-2</v>
      </c>
      <c r="W13" s="251">
        <f>$N$1*$K$1*'Straight Line Change'!AH23</f>
        <v>-2.8756744722136705E-2</v>
      </c>
      <c r="X13" s="251">
        <f>$N$1*$K$1*'Straight Line Change'!AI23</f>
        <v>0</v>
      </c>
    </row>
    <row r="14" spans="1:24" ht="15" x14ac:dyDescent="0.25">
      <c r="A14" s="218" t="s">
        <v>284</v>
      </c>
      <c r="B14" s="218" t="s">
        <v>259</v>
      </c>
      <c r="C14" s="218" t="s">
        <v>452</v>
      </c>
      <c r="D14" s="251">
        <f>$N$1*$K$1*'Straight Line Change'!O24</f>
        <v>-0.37343194601183027</v>
      </c>
      <c r="E14" s="251">
        <f>$N$1*$K$1*'Straight Line Change'!P24</f>
        <v>-0.35476034871123879</v>
      </c>
      <c r="F14" s="251">
        <f>$N$1*$K$1*'Straight Line Change'!Q24</f>
        <v>-0.33608875141064726</v>
      </c>
      <c r="G14" s="251">
        <f>$N$1*$K$1*'Straight Line Change'!R24</f>
        <v>-0.31741715411005572</v>
      </c>
      <c r="H14" s="251">
        <f>$N$1*$K$1*'Straight Line Change'!S24</f>
        <v>-0.29874555680946424</v>
      </c>
      <c r="I14" s="251">
        <f>$N$1*$K$1*'Straight Line Change'!T24</f>
        <v>-0.28007395950887271</v>
      </c>
      <c r="J14" s="251">
        <f>$N$1*$K$1*'Straight Line Change'!U24</f>
        <v>-0.26140236220828122</v>
      </c>
      <c r="K14" s="251">
        <f>$N$1*$K$1*'Straight Line Change'!V24</f>
        <v>-0.24273076490768969</v>
      </c>
      <c r="L14" s="251">
        <f>$N$1*$K$1*'Straight Line Change'!W24</f>
        <v>-0.22405916760709818</v>
      </c>
      <c r="M14" s="251">
        <f>$N$1*$K$1*'Straight Line Change'!X24</f>
        <v>-0.20538757030650664</v>
      </c>
      <c r="N14" s="251">
        <f>$N$1*$K$1*'Straight Line Change'!Y24</f>
        <v>-0.18671597300591514</v>
      </c>
      <c r="O14" s="251">
        <f>$N$1*$K$1*'Straight Line Change'!Z24</f>
        <v>-0.16804437570532363</v>
      </c>
      <c r="P14" s="251">
        <f>$N$1*$K$1*'Straight Line Change'!AA24</f>
        <v>-0.14937277840473212</v>
      </c>
      <c r="Q14" s="251">
        <f>$N$1*$K$1*'Straight Line Change'!AB24</f>
        <v>-0.13070118110414061</v>
      </c>
      <c r="R14" s="251">
        <f>$N$1*$K$1*'Straight Line Change'!AC24</f>
        <v>-0.11202958380354909</v>
      </c>
      <c r="S14" s="251">
        <f>$N$1*$K$1*'Straight Line Change'!AD24</f>
        <v>-9.3357986502957568E-2</v>
      </c>
      <c r="T14" s="251">
        <f>$N$1*$K$1*'Straight Line Change'!AE24</f>
        <v>-7.468638920236606E-2</v>
      </c>
      <c r="U14" s="251">
        <f>$N$1*$K$1*'Straight Line Change'!AF24</f>
        <v>-5.6014791901774545E-2</v>
      </c>
      <c r="V14" s="251">
        <f>$N$1*$K$1*'Straight Line Change'!AG24</f>
        <v>-3.734319460118303E-2</v>
      </c>
      <c r="W14" s="251">
        <f>$N$1*$K$1*'Straight Line Change'!AH24</f>
        <v>-1.8671597300591515E-2</v>
      </c>
      <c r="X14" s="251">
        <f>$N$1*$K$1*'Straight Line Change'!AI24</f>
        <v>0</v>
      </c>
    </row>
    <row r="15" spans="1:24" ht="15" x14ac:dyDescent="0.25">
      <c r="A15" s="244" t="s">
        <v>284</v>
      </c>
      <c r="B15" s="244" t="s">
        <v>259</v>
      </c>
      <c r="C15" s="244" t="s">
        <v>99</v>
      </c>
      <c r="D15" s="252">
        <f t="shared" ref="D15:E15" si="2">SUM(D11:D13)</f>
        <v>-1.3884501040997823</v>
      </c>
      <c r="E15" s="252">
        <f t="shared" si="2"/>
        <v>-1.319027598894793</v>
      </c>
      <c r="F15" s="252">
        <f>SUM(F11:F13)</f>
        <v>-1.2496050936898042</v>
      </c>
      <c r="G15" s="252">
        <f t="shared" ref="G15:X15" si="3">SUM(G11:G13)</f>
        <v>-1.1801825884848149</v>
      </c>
      <c r="H15" s="252">
        <f t="shared" si="3"/>
        <v>-1.1107600832798257</v>
      </c>
      <c r="I15" s="252">
        <f t="shared" si="3"/>
        <v>-1.0413375780748366</v>
      </c>
      <c r="J15" s="252">
        <f t="shared" si="3"/>
        <v>-0.97191507286984757</v>
      </c>
      <c r="K15" s="252">
        <f t="shared" si="3"/>
        <v>-0.90249256766485841</v>
      </c>
      <c r="L15" s="252">
        <f t="shared" si="3"/>
        <v>-0.83307006245986925</v>
      </c>
      <c r="M15" s="252">
        <f t="shared" si="3"/>
        <v>-0.7636475572548802</v>
      </c>
      <c r="N15" s="252">
        <f t="shared" si="3"/>
        <v>-0.69422505204989104</v>
      </c>
      <c r="O15" s="252">
        <f t="shared" si="3"/>
        <v>-0.62480254684490188</v>
      </c>
      <c r="P15" s="252">
        <f t="shared" si="3"/>
        <v>-0.55538004163991272</v>
      </c>
      <c r="Q15" s="252">
        <f t="shared" si="3"/>
        <v>-0.48595753643492356</v>
      </c>
      <c r="R15" s="252">
        <f t="shared" si="3"/>
        <v>-0.4165350312299344</v>
      </c>
      <c r="S15" s="252">
        <f t="shared" si="3"/>
        <v>-0.34711252602494524</v>
      </c>
      <c r="T15" s="252">
        <f t="shared" si="3"/>
        <v>-0.27769002081995608</v>
      </c>
      <c r="U15" s="252">
        <f t="shared" si="3"/>
        <v>-0.20826751561496692</v>
      </c>
      <c r="V15" s="252">
        <f t="shared" si="3"/>
        <v>-0.13884501040997779</v>
      </c>
      <c r="W15" s="252">
        <f t="shared" si="3"/>
        <v>-6.9422505204988633E-2</v>
      </c>
      <c r="X15" s="252">
        <f t="shared" si="3"/>
        <v>0</v>
      </c>
    </row>
    <row r="16" spans="1:24" ht="15" x14ac:dyDescent="0.25">
      <c r="A16" s="217" t="s">
        <v>284</v>
      </c>
      <c r="B16" s="217" t="s">
        <v>260</v>
      </c>
      <c r="C16" s="217" t="s">
        <v>0</v>
      </c>
      <c r="D16" s="250">
        <f>$N$1*$K$1*'Straight Line Change'!O36</f>
        <v>-473.76998031900052</v>
      </c>
      <c r="E16" s="250">
        <f>$N$1*$K$1*'Straight Line Change'!P36</f>
        <v>-450.08148130305051</v>
      </c>
      <c r="F16" s="250">
        <f>$N$1*$K$1*'Straight Line Change'!Q36</f>
        <v>-426.39298228710049</v>
      </c>
      <c r="G16" s="250">
        <f>$N$1*$K$1*'Straight Line Change'!R36</f>
        <v>-402.70448327115048</v>
      </c>
      <c r="H16" s="250">
        <f>$N$1*$K$1*'Straight Line Change'!S36</f>
        <v>-379.01598425520041</v>
      </c>
      <c r="I16" s="250">
        <f>$N$1*$K$1*'Straight Line Change'!T36</f>
        <v>-355.32748523925039</v>
      </c>
      <c r="J16" s="250">
        <f>$N$1*$K$1*'Straight Line Change'!U36</f>
        <v>-331.63898622330038</v>
      </c>
      <c r="K16" s="250">
        <f>$N$1*$K$1*'Straight Line Change'!V36</f>
        <v>-307.95048720735036</v>
      </c>
      <c r="L16" s="250">
        <f>$N$1*$K$1*'Straight Line Change'!W36</f>
        <v>-284.26198819140029</v>
      </c>
      <c r="M16" s="250">
        <f>$N$1*$K$1*'Straight Line Change'!X36</f>
        <v>-260.57348917545028</v>
      </c>
      <c r="N16" s="250">
        <f>$N$1*$K$1*'Straight Line Change'!Y36</f>
        <v>-236.88499015950026</v>
      </c>
      <c r="O16" s="250">
        <f>$N$1*$K$1*'Straight Line Change'!Z36</f>
        <v>-213.19649114355022</v>
      </c>
      <c r="P16" s="250">
        <f>$N$1*$K$1*'Straight Line Change'!AA36</f>
        <v>-189.50799212760018</v>
      </c>
      <c r="Q16" s="250">
        <f>$N$1*$K$1*'Straight Line Change'!AB36</f>
        <v>-165.8194931116501</v>
      </c>
      <c r="R16" s="250">
        <f>$N$1*$K$1*'Straight Line Change'!AC36</f>
        <v>-142.13099409570006</v>
      </c>
      <c r="S16" s="250">
        <f>$N$1*$K$1*'Straight Line Change'!AD36</f>
        <v>-118.44249507975</v>
      </c>
      <c r="T16" s="250">
        <f>$N$1*$K$1*'Straight Line Change'!AE36</f>
        <v>-94.75399606379996</v>
      </c>
      <c r="U16" s="250">
        <f>$N$1*$K$1*'Straight Line Change'!AF36</f>
        <v>-71.065497047849931</v>
      </c>
      <c r="V16" s="250">
        <f>$N$1*$K$1*'Straight Line Change'!AG36</f>
        <v>-47.376998031899888</v>
      </c>
      <c r="W16" s="250">
        <f>$N$1*$K$1*'Straight Line Change'!AH36</f>
        <v>-23.688499015949844</v>
      </c>
      <c r="X16" s="250">
        <f>$N$1*$K$1*'Straight Line Change'!AI36</f>
        <v>0</v>
      </c>
    </row>
    <row r="17" spans="1:24" ht="15" x14ac:dyDescent="0.25">
      <c r="A17" s="217" t="s">
        <v>284</v>
      </c>
      <c r="B17" s="217" t="s">
        <v>260</v>
      </c>
      <c r="C17" s="217" t="s">
        <v>451</v>
      </c>
      <c r="D17" s="250">
        <f>$N$1*$K$1*'Straight Line Change'!O37</f>
        <v>-1127.0320948647393</v>
      </c>
      <c r="E17" s="250">
        <f>$N$1*$K$1*'Straight Line Change'!P37</f>
        <v>-1070.6804901215023</v>
      </c>
      <c r="F17" s="250">
        <f>$N$1*$K$1*'Straight Line Change'!Q37</f>
        <v>-1014.3288853782651</v>
      </c>
      <c r="G17" s="250">
        <f>$N$1*$K$1*'Straight Line Change'!R37</f>
        <v>-957.97728063502814</v>
      </c>
      <c r="H17" s="250">
        <f>$N$1*$K$1*'Straight Line Change'!S37</f>
        <v>-901.62567589179116</v>
      </c>
      <c r="I17" s="250">
        <f>$N$1*$K$1*'Straight Line Change'!T37</f>
        <v>-845.27407114855419</v>
      </c>
      <c r="J17" s="250">
        <f>$N$1*$K$1*'Straight Line Change'!U37</f>
        <v>-788.92246640531721</v>
      </c>
      <c r="K17" s="250">
        <f>$N$1*$K$1*'Straight Line Change'!V37</f>
        <v>-732.57086166208023</v>
      </c>
      <c r="L17" s="250">
        <f>$N$1*$K$1*'Straight Line Change'!W37</f>
        <v>-676.21925691884326</v>
      </c>
      <c r="M17" s="250">
        <f>$N$1*$K$1*'Straight Line Change'!X37</f>
        <v>-619.86765217560628</v>
      </c>
      <c r="N17" s="250">
        <f>$N$1*$K$1*'Straight Line Change'!Y37</f>
        <v>-563.51604743236931</v>
      </c>
      <c r="O17" s="250">
        <f>$N$1*$K$1*'Straight Line Change'!Z37</f>
        <v>-507.16444268913239</v>
      </c>
      <c r="P17" s="250">
        <f>$N$1*$K$1*'Straight Line Change'!AA37</f>
        <v>-450.81283794589535</v>
      </c>
      <c r="Q17" s="250">
        <f>$N$1*$K$1*'Straight Line Change'!AB37</f>
        <v>-394.46123320265832</v>
      </c>
      <c r="R17" s="250">
        <f>$N$1*$K$1*'Straight Line Change'!AC37</f>
        <v>-338.10962845942134</v>
      </c>
      <c r="S17" s="250">
        <f>$N$1*$K$1*'Straight Line Change'!AD37</f>
        <v>-281.75802371618431</v>
      </c>
      <c r="T17" s="250">
        <f>$N$1*$K$1*'Straight Line Change'!AE37</f>
        <v>-225.40641897294734</v>
      </c>
      <c r="U17" s="250">
        <f>$N$1*$K$1*'Straight Line Change'!AF37</f>
        <v>-169.05481422971033</v>
      </c>
      <c r="V17" s="250">
        <f>$N$1*$K$1*'Straight Line Change'!AG37</f>
        <v>-112.70320948647334</v>
      </c>
      <c r="W17" s="250">
        <f>$N$1*$K$1*'Straight Line Change'!AH37</f>
        <v>-56.351604743236344</v>
      </c>
      <c r="X17" s="250">
        <f>$N$1*$K$1*'Straight Line Change'!AI37</f>
        <v>0</v>
      </c>
    </row>
    <row r="18" spans="1:24" ht="15" x14ac:dyDescent="0.25">
      <c r="A18" s="217" t="s">
        <v>284</v>
      </c>
      <c r="B18" s="217" t="s">
        <v>260</v>
      </c>
      <c r="C18" s="217" t="s">
        <v>1</v>
      </c>
      <c r="D18" s="250">
        <f>$N$1*$K$1*'Straight Line Change'!O38</f>
        <v>-666.08001660618652</v>
      </c>
      <c r="E18" s="250">
        <f>$N$1*$K$1*'Straight Line Change'!P38</f>
        <v>-632.77601577587723</v>
      </c>
      <c r="F18" s="250">
        <f>$N$1*$K$1*'Straight Line Change'!Q38</f>
        <v>-599.47201494556793</v>
      </c>
      <c r="G18" s="250">
        <f>$N$1*$K$1*'Straight Line Change'!R38</f>
        <v>-566.16801411525864</v>
      </c>
      <c r="H18" s="250">
        <f>$N$1*$K$1*'Straight Line Change'!S38</f>
        <v>-532.86401328494935</v>
      </c>
      <c r="I18" s="250">
        <f>$N$1*$K$1*'Straight Line Change'!T38</f>
        <v>-499.56001245464006</v>
      </c>
      <c r="J18" s="250">
        <f>$N$1*$K$1*'Straight Line Change'!U38</f>
        <v>-466.25601162433077</v>
      </c>
      <c r="K18" s="250">
        <f>$N$1*$K$1*'Straight Line Change'!V38</f>
        <v>-432.95201079402148</v>
      </c>
      <c r="L18" s="250">
        <f>$N$1*$K$1*'Straight Line Change'!W38</f>
        <v>-399.64800996371213</v>
      </c>
      <c r="M18" s="250">
        <f>$N$1*$K$1*'Straight Line Change'!X38</f>
        <v>-366.34400913340278</v>
      </c>
      <c r="N18" s="250">
        <f>$N$1*$K$1*'Straight Line Change'!Y38</f>
        <v>-333.04000830309343</v>
      </c>
      <c r="O18" s="250">
        <f>$N$1*$K$1*'Straight Line Change'!Z38</f>
        <v>-299.73600747278414</v>
      </c>
      <c r="P18" s="250">
        <f>$N$1*$K$1*'Straight Line Change'!AA38</f>
        <v>-266.43200664247479</v>
      </c>
      <c r="Q18" s="250">
        <f>$N$1*$K$1*'Straight Line Change'!AB38</f>
        <v>-233.12800581216544</v>
      </c>
      <c r="R18" s="250">
        <f>$N$1*$K$1*'Straight Line Change'!AC38</f>
        <v>-199.82400498185615</v>
      </c>
      <c r="S18" s="250">
        <f>$N$1*$K$1*'Straight Line Change'!AD38</f>
        <v>-166.52000415154683</v>
      </c>
      <c r="T18" s="250">
        <f>$N$1*$K$1*'Straight Line Change'!AE38</f>
        <v>-133.21600332123751</v>
      </c>
      <c r="U18" s="250">
        <f>$N$1*$K$1*'Straight Line Change'!AF38</f>
        <v>-99.912002490928202</v>
      </c>
      <c r="V18" s="250">
        <f>$N$1*$K$1*'Straight Line Change'!AG38</f>
        <v>-66.608001660618896</v>
      </c>
      <c r="W18" s="250">
        <f>$N$1*$K$1*'Straight Line Change'!AH38</f>
        <v>-33.304000830309583</v>
      </c>
      <c r="X18" s="250">
        <f>$N$1*$K$1*'Straight Line Change'!AI38</f>
        <v>0</v>
      </c>
    </row>
    <row r="19" spans="1:24" ht="15" x14ac:dyDescent="0.25">
      <c r="A19" s="217" t="s">
        <v>284</v>
      </c>
      <c r="B19" s="217" t="s">
        <v>260</v>
      </c>
      <c r="C19" s="217" t="s">
        <v>452</v>
      </c>
      <c r="D19" s="250">
        <f>$N$1*$K$1*'Straight Line Change'!O39</f>
        <v>-879.48783187082824</v>
      </c>
      <c r="E19" s="250">
        <f>$N$1*$K$1*'Straight Line Change'!P39</f>
        <v>-835.5134402772868</v>
      </c>
      <c r="F19" s="250">
        <f>$N$1*$K$1*'Straight Line Change'!Q39</f>
        <v>-791.53904868374548</v>
      </c>
      <c r="G19" s="250">
        <f>$N$1*$K$1*'Straight Line Change'!R39</f>
        <v>-747.56465709020404</v>
      </c>
      <c r="H19" s="250">
        <f>$N$1*$K$1*'Straight Line Change'!S39</f>
        <v>-703.5902654966626</v>
      </c>
      <c r="I19" s="250">
        <f>$N$1*$K$1*'Straight Line Change'!T39</f>
        <v>-659.61587390312116</v>
      </c>
      <c r="J19" s="250">
        <f>$N$1*$K$1*'Straight Line Change'!U39</f>
        <v>-615.64148230957971</v>
      </c>
      <c r="K19" s="250">
        <f>$N$1*$K$1*'Straight Line Change'!V39</f>
        <v>-571.66709071603839</v>
      </c>
      <c r="L19" s="250">
        <f>$N$1*$K$1*'Straight Line Change'!W39</f>
        <v>-527.69269912249695</v>
      </c>
      <c r="M19" s="250">
        <f>$N$1*$K$1*'Straight Line Change'!X39</f>
        <v>-483.71830752895551</v>
      </c>
      <c r="N19" s="250">
        <f>$N$1*$K$1*'Straight Line Change'!Y39</f>
        <v>-439.74391593541412</v>
      </c>
      <c r="O19" s="250">
        <f>$N$1*$K$1*'Straight Line Change'!Z39</f>
        <v>-395.7695243418728</v>
      </c>
      <c r="P19" s="250">
        <f>$N$1*$K$1*'Straight Line Change'!AA39</f>
        <v>-351.79513274833141</v>
      </c>
      <c r="Q19" s="250">
        <f>$N$1*$K$1*'Straight Line Change'!AB39</f>
        <v>-307.82074115479003</v>
      </c>
      <c r="R19" s="250">
        <f>$N$1*$K$1*'Straight Line Change'!AC39</f>
        <v>-263.84634956124864</v>
      </c>
      <c r="S19" s="250">
        <f>$N$1*$K$1*'Straight Line Change'!AD39</f>
        <v>-219.87195796770726</v>
      </c>
      <c r="T19" s="250">
        <f>$N$1*$K$1*'Straight Line Change'!AE39</f>
        <v>-175.89756637416588</v>
      </c>
      <c r="U19" s="250">
        <f>$N$1*$K$1*'Straight Line Change'!AF39</f>
        <v>-131.92317478062449</v>
      </c>
      <c r="V19" s="250">
        <f>$N$1*$K$1*'Straight Line Change'!AG39</f>
        <v>-87.948783187083095</v>
      </c>
      <c r="W19" s="250">
        <f>$N$1*$K$1*'Straight Line Change'!AH39</f>
        <v>-43.974391593541704</v>
      </c>
      <c r="X19" s="250">
        <f>$N$1*$K$1*'Straight Line Change'!AI39</f>
        <v>0</v>
      </c>
    </row>
    <row r="20" spans="1:24" ht="15" x14ac:dyDescent="0.25">
      <c r="A20" s="244" t="s">
        <v>284</v>
      </c>
      <c r="B20" s="244" t="s">
        <v>260</v>
      </c>
      <c r="C20" s="244" t="s">
        <v>99</v>
      </c>
      <c r="D20" s="252">
        <f t="shared" ref="D20:E20" si="4">SUM(D16:D18)</f>
        <v>-2266.8820917899266</v>
      </c>
      <c r="E20" s="252">
        <f t="shared" si="4"/>
        <v>-2153.5379872004301</v>
      </c>
      <c r="F20" s="252">
        <f>SUM(F16:F18)</f>
        <v>-2040.1938826109335</v>
      </c>
      <c r="G20" s="252">
        <f t="shared" ref="G20:X20" si="5">SUM(G16:G18)</f>
        <v>-1926.8497780214375</v>
      </c>
      <c r="H20" s="252">
        <f t="shared" si="5"/>
        <v>-1813.505673431941</v>
      </c>
      <c r="I20" s="252">
        <f t="shared" si="5"/>
        <v>-1700.1615688424445</v>
      </c>
      <c r="J20" s="252">
        <f t="shared" si="5"/>
        <v>-1586.8174642529484</v>
      </c>
      <c r="K20" s="252">
        <f t="shared" si="5"/>
        <v>-1473.4733596634519</v>
      </c>
      <c r="L20" s="252">
        <f t="shared" si="5"/>
        <v>-1360.1292550739556</v>
      </c>
      <c r="M20" s="252">
        <f t="shared" si="5"/>
        <v>-1246.7851504844593</v>
      </c>
      <c r="N20" s="252">
        <f t="shared" si="5"/>
        <v>-1133.4410458949631</v>
      </c>
      <c r="O20" s="252">
        <f t="shared" si="5"/>
        <v>-1020.0969413054668</v>
      </c>
      <c r="P20" s="252">
        <f t="shared" si="5"/>
        <v>-906.75283671597026</v>
      </c>
      <c r="Q20" s="252">
        <f t="shared" si="5"/>
        <v>-793.40873212647375</v>
      </c>
      <c r="R20" s="252">
        <f t="shared" si="5"/>
        <v>-680.06462753697747</v>
      </c>
      <c r="S20" s="252">
        <f t="shared" si="5"/>
        <v>-566.72052294748119</v>
      </c>
      <c r="T20" s="252">
        <f t="shared" si="5"/>
        <v>-453.37641835798479</v>
      </c>
      <c r="U20" s="252">
        <f t="shared" si="5"/>
        <v>-340.03231376848845</v>
      </c>
      <c r="V20" s="252">
        <f t="shared" si="5"/>
        <v>-226.68820917899214</v>
      </c>
      <c r="W20" s="252">
        <f t="shared" si="5"/>
        <v>-113.34410458949577</v>
      </c>
      <c r="X20" s="252">
        <f t="shared" si="5"/>
        <v>0</v>
      </c>
    </row>
    <row r="21" spans="1:24" ht="15" x14ac:dyDescent="0.25">
      <c r="A21" s="218" t="s">
        <v>284</v>
      </c>
      <c r="B21" s="218" t="s">
        <v>4</v>
      </c>
      <c r="C21" s="218" t="s">
        <v>0</v>
      </c>
      <c r="D21" s="251">
        <f>$N$2*$K$2*'Straight Line Change'!O51</f>
        <v>-34878.461490370137</v>
      </c>
      <c r="E21" s="251">
        <f>$N$2*$K$2*'Straight Line Change'!P51</f>
        <v>-33134.538415851632</v>
      </c>
      <c r="F21" s="251">
        <f>$N$2*$K$2*'Straight Line Change'!Q51</f>
        <v>-31390.615341333123</v>
      </c>
      <c r="G21" s="251">
        <f>$N$2*$K$2*'Straight Line Change'!R51</f>
        <v>-29646.692266814614</v>
      </c>
      <c r="H21" s="251">
        <f>$N$2*$K$2*'Straight Line Change'!S51</f>
        <v>-27902.769192296109</v>
      </c>
      <c r="I21" s="251">
        <f>$N$2*$K$2*'Straight Line Change'!T51</f>
        <v>-26158.846117777601</v>
      </c>
      <c r="J21" s="251">
        <f>$N$2*$K$2*'Straight Line Change'!U51</f>
        <v>-24414.923043259092</v>
      </c>
      <c r="K21" s="251">
        <f>$N$2*$K$2*'Straight Line Change'!V51</f>
        <v>-22670.999968740583</v>
      </c>
      <c r="L21" s="251">
        <f>$N$2*$K$2*'Straight Line Change'!W51</f>
        <v>-20927.076894222078</v>
      </c>
      <c r="M21" s="251">
        <f>$N$2*$K$2*'Straight Line Change'!X51</f>
        <v>-19183.15381970357</v>
      </c>
      <c r="N21" s="251">
        <f>$N$2*$K$2*'Straight Line Change'!Y51</f>
        <v>-17439.230745185061</v>
      </c>
      <c r="O21" s="251">
        <f>$N$2*$K$2*'Straight Line Change'!Z51</f>
        <v>-15695.307670666556</v>
      </c>
      <c r="P21" s="251">
        <f>$N$2*$K$2*'Straight Line Change'!AA51</f>
        <v>-13951.384596148047</v>
      </c>
      <c r="Q21" s="251">
        <f>$N$2*$K$2*'Straight Line Change'!AB51</f>
        <v>-12207.461521629541</v>
      </c>
      <c r="R21" s="251">
        <f>$N$2*$K$2*'Straight Line Change'!AC51</f>
        <v>-10463.538447111034</v>
      </c>
      <c r="S21" s="251">
        <f>$N$2*$K$2*'Straight Line Change'!AD51</f>
        <v>-8719.6153725925251</v>
      </c>
      <c r="T21" s="251">
        <f>$N$2*$K$2*'Straight Line Change'!AE51</f>
        <v>-6975.6922980740183</v>
      </c>
      <c r="U21" s="251">
        <f>$N$2*$K$2*'Straight Line Change'!AF51</f>
        <v>-5231.7692235555105</v>
      </c>
      <c r="V21" s="251">
        <f>$N$2*$K$2*'Straight Line Change'!AG51</f>
        <v>-3487.8461490370032</v>
      </c>
      <c r="W21" s="251">
        <f>$N$2*$K$2*'Straight Line Change'!AH51</f>
        <v>-1743.9230745184959</v>
      </c>
      <c r="X21" s="251">
        <f>$N$2*$K$2*'Straight Line Change'!AI51</f>
        <v>0</v>
      </c>
    </row>
    <row r="22" spans="1:24" ht="15" x14ac:dyDescent="0.25">
      <c r="A22" s="218" t="s">
        <v>284</v>
      </c>
      <c r="B22" s="218" t="s">
        <v>4</v>
      </c>
      <c r="C22" s="218" t="s">
        <v>451</v>
      </c>
      <c r="D22" s="251">
        <f>$N$2*$K$2*'Straight Line Change'!O52</f>
        <v>-130932.33458228025</v>
      </c>
      <c r="E22" s="251">
        <f>$N$2*$K$2*'Straight Line Change'!P52</f>
        <v>-124385.71785316622</v>
      </c>
      <c r="F22" s="251">
        <f>$N$2*$K$2*'Straight Line Change'!Q52</f>
        <v>-117839.10112405221</v>
      </c>
      <c r="G22" s="251">
        <f>$N$2*$K$2*'Straight Line Change'!R52</f>
        <v>-111292.48439493819</v>
      </c>
      <c r="H22" s="251">
        <f>$N$2*$K$2*'Straight Line Change'!S52</f>
        <v>-104745.86766582417</v>
      </c>
      <c r="I22" s="251">
        <f>$N$2*$K$2*'Straight Line Change'!T52</f>
        <v>-98199.250936710159</v>
      </c>
      <c r="J22" s="251">
        <f>$N$2*$K$2*'Straight Line Change'!U52</f>
        <v>-91652.634207596158</v>
      </c>
      <c r="K22" s="251">
        <f>$N$2*$K$2*'Straight Line Change'!V52</f>
        <v>-85106.017478482143</v>
      </c>
      <c r="L22" s="251">
        <f>$N$2*$K$2*'Straight Line Change'!W52</f>
        <v>-78559.400749368127</v>
      </c>
      <c r="M22" s="251">
        <f>$N$2*$K$2*'Straight Line Change'!X52</f>
        <v>-72012.784020254127</v>
      </c>
      <c r="N22" s="251">
        <f>$N$2*$K$2*'Straight Line Change'!Y52</f>
        <v>-65466.167291140111</v>
      </c>
      <c r="O22" s="251">
        <f>$N$2*$K$2*'Straight Line Change'!Z52</f>
        <v>-58919.550562026103</v>
      </c>
      <c r="P22" s="251">
        <f>$N$2*$K$2*'Straight Line Change'!AA52</f>
        <v>-52372.933832912087</v>
      </c>
      <c r="Q22" s="251">
        <f>$N$2*$K$2*'Straight Line Change'!AB52</f>
        <v>-45826.317103798072</v>
      </c>
      <c r="R22" s="251">
        <f>$N$2*$K$2*'Straight Line Change'!AC52</f>
        <v>-39279.700374684056</v>
      </c>
      <c r="S22" s="251">
        <f>$N$2*$K$2*'Straight Line Change'!AD52</f>
        <v>-32733.083645570037</v>
      </c>
      <c r="T22" s="251">
        <f>$N$2*$K$2*'Straight Line Change'!AE52</f>
        <v>-26186.466916456022</v>
      </c>
      <c r="U22" s="251">
        <f>$N$2*$K$2*'Straight Line Change'!AF52</f>
        <v>-19639.850187342006</v>
      </c>
      <c r="V22" s="251">
        <f>$N$2*$K$2*'Straight Line Change'!AG52</f>
        <v>-13093.233458227991</v>
      </c>
      <c r="W22" s="251">
        <f>$N$2*$K$2*'Straight Line Change'!AH52</f>
        <v>-6546.6167291139755</v>
      </c>
      <c r="X22" s="251">
        <f>$N$2*$K$2*'Straight Line Change'!AI52</f>
        <v>0</v>
      </c>
    </row>
    <row r="23" spans="1:24" ht="15" x14ac:dyDescent="0.25">
      <c r="A23" s="218" t="s">
        <v>284</v>
      </c>
      <c r="B23" s="218" t="s">
        <v>4</v>
      </c>
      <c r="C23" s="218" t="s">
        <v>1</v>
      </c>
      <c r="D23" s="251">
        <f>$N$2*$K$2*'Straight Line Change'!O53</f>
        <v>-84159.668246695786</v>
      </c>
      <c r="E23" s="251">
        <f>$N$2*$K$2*'Straight Line Change'!P53</f>
        <v>-79951.684834360989</v>
      </c>
      <c r="F23" s="251">
        <f>$N$2*$K$2*'Straight Line Change'!Q53</f>
        <v>-75743.701422026206</v>
      </c>
      <c r="G23" s="251">
        <f>$N$2*$K$2*'Straight Line Change'!R53</f>
        <v>-71535.718009691424</v>
      </c>
      <c r="H23" s="251">
        <f>$N$2*$K$2*'Straight Line Change'!S53</f>
        <v>-67327.734597356641</v>
      </c>
      <c r="I23" s="251">
        <f>$N$2*$K$2*'Straight Line Change'!T53</f>
        <v>-63119.751185021851</v>
      </c>
      <c r="J23" s="251">
        <f>$N$2*$K$2*'Straight Line Change'!U53</f>
        <v>-58911.767772687061</v>
      </c>
      <c r="K23" s="251">
        <f>$N$2*$K$2*'Straight Line Change'!V53</f>
        <v>-54703.784360352278</v>
      </c>
      <c r="L23" s="251">
        <f>$N$2*$K$2*'Straight Line Change'!W53</f>
        <v>-50495.800948017488</v>
      </c>
      <c r="M23" s="251">
        <f>$N$2*$K$2*'Straight Line Change'!X53</f>
        <v>-46287.817535682705</v>
      </c>
      <c r="N23" s="251">
        <f>$N$2*$K$2*'Straight Line Change'!Y53</f>
        <v>-42079.834123347915</v>
      </c>
      <c r="O23" s="251">
        <f>$N$2*$K$2*'Straight Line Change'!Z53</f>
        <v>-37871.850711013125</v>
      </c>
      <c r="P23" s="251">
        <f>$N$2*$K$2*'Straight Line Change'!AA53</f>
        <v>-33663.867298678342</v>
      </c>
      <c r="Q23" s="251">
        <f>$N$2*$K$2*'Straight Line Change'!AB53</f>
        <v>-29455.883886343556</v>
      </c>
      <c r="R23" s="251">
        <f>$N$2*$K$2*'Straight Line Change'!AC53</f>
        <v>-25247.900474008766</v>
      </c>
      <c r="S23" s="251">
        <f>$N$2*$K$2*'Straight Line Change'!AD53</f>
        <v>-21039.917061673976</v>
      </c>
      <c r="T23" s="251">
        <f>$N$2*$K$2*'Straight Line Change'!AE53</f>
        <v>-16831.933649339186</v>
      </c>
      <c r="U23" s="251">
        <f>$N$2*$K$2*'Straight Line Change'!AF53</f>
        <v>-12623.950237004396</v>
      </c>
      <c r="V23" s="251">
        <f>$N$2*$K$2*'Straight Line Change'!AG53</f>
        <v>-8415.9668246696056</v>
      </c>
      <c r="W23" s="251">
        <f>$N$2*$K$2*'Straight Line Change'!AH53</f>
        <v>-4207.9834123348164</v>
      </c>
      <c r="X23" s="251">
        <f>$N$2*$K$2*'Straight Line Change'!AI53</f>
        <v>0</v>
      </c>
    </row>
    <row r="24" spans="1:24" ht="15" x14ac:dyDescent="0.25">
      <c r="A24" s="218" t="s">
        <v>284</v>
      </c>
      <c r="B24" s="218" t="s">
        <v>4</v>
      </c>
      <c r="C24" s="218" t="s">
        <v>452</v>
      </c>
      <c r="D24" s="251">
        <f>$N$2*$K$2*'Straight Line Change'!O54</f>
        <v>-134672.13351099135</v>
      </c>
      <c r="E24" s="251">
        <f>$N$2*$K$2*'Straight Line Change'!P54</f>
        <v>-127938.52683544179</v>
      </c>
      <c r="F24" s="251">
        <f>$N$2*$K$2*'Straight Line Change'!Q54</f>
        <v>-121204.92015989224</v>
      </c>
      <c r="G24" s="251">
        <f>$N$2*$K$2*'Straight Line Change'!R54</f>
        <v>-114471.3134843427</v>
      </c>
      <c r="H24" s="251">
        <f>$N$2*$K$2*'Straight Line Change'!S54</f>
        <v>-107737.70680879314</v>
      </c>
      <c r="I24" s="251">
        <f>$N$2*$K$2*'Straight Line Change'!T54</f>
        <v>-101004.10013324358</v>
      </c>
      <c r="J24" s="251">
        <f>$N$2*$K$2*'Straight Line Change'!U54</f>
        <v>-94270.493457694014</v>
      </c>
      <c r="K24" s="251">
        <f>$N$2*$K$2*'Straight Line Change'!V54</f>
        <v>-87536.886782144458</v>
      </c>
      <c r="L24" s="251">
        <f>$N$2*$K$2*'Straight Line Change'!W54</f>
        <v>-80803.280106594888</v>
      </c>
      <c r="M24" s="251">
        <f>$N$2*$K$2*'Straight Line Change'!X54</f>
        <v>-74069.673431045332</v>
      </c>
      <c r="N24" s="251">
        <f>$N$2*$K$2*'Straight Line Change'!Y54</f>
        <v>-67336.066755495762</v>
      </c>
      <c r="O24" s="251">
        <f>$N$2*$K$2*'Straight Line Change'!Z54</f>
        <v>-60602.460079946206</v>
      </c>
      <c r="P24" s="251">
        <f>$N$2*$K$2*'Straight Line Change'!AA54</f>
        <v>-53868.853404396643</v>
      </c>
      <c r="Q24" s="251">
        <f>$N$2*$K$2*'Straight Line Change'!AB54</f>
        <v>-47135.24672884708</v>
      </c>
      <c r="R24" s="251">
        <f>$N$2*$K$2*'Straight Line Change'!AC54</f>
        <v>-40401.640053297517</v>
      </c>
      <c r="S24" s="251">
        <f>$N$2*$K$2*'Straight Line Change'!AD54</f>
        <v>-33668.033377747954</v>
      </c>
      <c r="T24" s="251">
        <f>$N$2*$K$2*'Straight Line Change'!AE54</f>
        <v>-26934.426702198394</v>
      </c>
      <c r="U24" s="251">
        <f>$N$2*$K$2*'Straight Line Change'!AF54</f>
        <v>-20200.820026648831</v>
      </c>
      <c r="V24" s="251">
        <f>$N$2*$K$2*'Straight Line Change'!AG54</f>
        <v>-13467.213351099268</v>
      </c>
      <c r="W24" s="251">
        <f>$N$2*$K$2*'Straight Line Change'!AH54</f>
        <v>-6733.6066755497068</v>
      </c>
      <c r="X24" s="251">
        <f>$N$2*$K$2*'Straight Line Change'!AI54</f>
        <v>0</v>
      </c>
    </row>
    <row r="25" spans="1:24" ht="15" x14ac:dyDescent="0.25">
      <c r="A25" s="244" t="s">
        <v>284</v>
      </c>
      <c r="B25" s="244" t="s">
        <v>4</v>
      </c>
      <c r="C25" s="244" t="s">
        <v>99</v>
      </c>
      <c r="D25" s="252">
        <f t="shared" ref="D25:E25" si="6">SUM(D21:D23)</f>
        <v>-249970.46431934618</v>
      </c>
      <c r="E25" s="252">
        <f t="shared" si="6"/>
        <v>-237471.94110337883</v>
      </c>
      <c r="F25" s="252">
        <f>SUM(F21:F23)</f>
        <v>-224973.41788741155</v>
      </c>
      <c r="G25" s="252">
        <f t="shared" ref="G25:X25" si="7">SUM(G21:G23)</f>
        <v>-212474.89467144423</v>
      </c>
      <c r="H25" s="252">
        <f t="shared" si="7"/>
        <v>-199976.37145547691</v>
      </c>
      <c r="I25" s="252">
        <f t="shared" si="7"/>
        <v>-187477.84823950962</v>
      </c>
      <c r="J25" s="252">
        <f t="shared" si="7"/>
        <v>-174979.32502354233</v>
      </c>
      <c r="K25" s="252">
        <f t="shared" si="7"/>
        <v>-162480.80180757499</v>
      </c>
      <c r="L25" s="252">
        <f t="shared" si="7"/>
        <v>-149982.2785916077</v>
      </c>
      <c r="M25" s="252">
        <f t="shared" si="7"/>
        <v>-137483.75537564041</v>
      </c>
      <c r="N25" s="252">
        <f t="shared" si="7"/>
        <v>-124985.23215967309</v>
      </c>
      <c r="O25" s="252">
        <f t="shared" si="7"/>
        <v>-112486.70894370577</v>
      </c>
      <c r="P25" s="252">
        <f t="shared" si="7"/>
        <v>-99988.185727738484</v>
      </c>
      <c r="Q25" s="252">
        <f t="shared" si="7"/>
        <v>-87489.662511771166</v>
      </c>
      <c r="R25" s="252">
        <f t="shared" si="7"/>
        <v>-74991.139295803863</v>
      </c>
      <c r="S25" s="252">
        <f t="shared" si="7"/>
        <v>-62492.616079836531</v>
      </c>
      <c r="T25" s="252">
        <f t="shared" si="7"/>
        <v>-49994.092863869228</v>
      </c>
      <c r="U25" s="252">
        <f t="shared" si="7"/>
        <v>-37495.56964790191</v>
      </c>
      <c r="V25" s="252">
        <f t="shared" si="7"/>
        <v>-24997.046431934599</v>
      </c>
      <c r="W25" s="252">
        <f t="shared" si="7"/>
        <v>-12498.523215967289</v>
      </c>
      <c r="X25" s="252">
        <f t="shared" si="7"/>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25"/>
  <sheetViews>
    <sheetView zoomScale="80" zoomScaleNormal="80" workbookViewId="0">
      <pane xSplit="3" ySplit="4" topLeftCell="D5" activePane="bottomRight" state="frozen"/>
      <selection pane="topRight" activeCell="D1" sqref="D1"/>
      <selection pane="bottomLeft" activeCell="A5" sqref="A5"/>
      <selection pane="bottomRight" activeCell="E12" sqref="E12"/>
    </sheetView>
  </sheetViews>
  <sheetFormatPr defaultRowHeight="14.4" x14ac:dyDescent="0.3"/>
  <cols>
    <col min="1" max="1" width="23.33203125" customWidth="1"/>
    <col min="2" max="3" width="11" customWidth="1"/>
    <col min="4" max="5" width="13.5546875" customWidth="1"/>
    <col min="6" max="24" width="16" customWidth="1"/>
  </cols>
  <sheetData>
    <row r="1" spans="1:24" ht="18.75" x14ac:dyDescent="0.25">
      <c r="A1" s="234" t="s">
        <v>756</v>
      </c>
      <c r="B1" s="235"/>
      <c r="C1" s="235"/>
      <c r="D1" s="235"/>
      <c r="E1" s="235"/>
      <c r="F1" s="247"/>
      <c r="G1" s="247"/>
      <c r="H1" s="247"/>
      <c r="I1" s="235"/>
      <c r="J1" s="260"/>
      <c r="K1" s="276"/>
      <c r="L1" s="275"/>
      <c r="M1" s="260"/>
      <c r="N1" s="277"/>
      <c r="O1" s="275"/>
      <c r="P1" s="235"/>
      <c r="Q1" s="235"/>
      <c r="R1" s="235"/>
      <c r="S1" s="235"/>
      <c r="T1" s="235"/>
      <c r="U1" s="235"/>
      <c r="V1" s="235"/>
      <c r="W1" s="235"/>
      <c r="X1" s="235"/>
    </row>
    <row r="2" spans="1:24" ht="18.75" x14ac:dyDescent="0.3">
      <c r="A2" s="237" t="s">
        <v>299</v>
      </c>
      <c r="B2" s="235"/>
      <c r="C2" s="235"/>
      <c r="D2" s="235"/>
      <c r="E2" s="235"/>
      <c r="F2" s="247"/>
      <c r="G2" s="247"/>
      <c r="H2" s="247"/>
      <c r="I2" s="235"/>
      <c r="J2" s="260"/>
      <c r="K2" s="269"/>
      <c r="L2" s="275"/>
      <c r="M2" s="260"/>
      <c r="N2" s="277"/>
      <c r="O2" s="275"/>
      <c r="P2" s="235"/>
      <c r="Q2" s="235"/>
      <c r="R2" s="235"/>
      <c r="S2" s="235"/>
      <c r="T2" s="235"/>
      <c r="U2" s="235"/>
      <c r="V2" s="235"/>
      <c r="W2" s="235"/>
      <c r="X2" s="235"/>
    </row>
    <row r="3" spans="1:24" ht="18.75" x14ac:dyDescent="0.3">
      <c r="A3" s="237"/>
      <c r="B3" s="235"/>
      <c r="C3" s="239" t="s">
        <v>34</v>
      </c>
      <c r="D3" s="240">
        <v>2020</v>
      </c>
      <c r="E3" s="240">
        <v>2021</v>
      </c>
      <c r="F3" s="240">
        <v>2022</v>
      </c>
      <c r="G3" s="240">
        <v>2023</v>
      </c>
      <c r="H3" s="240">
        <v>2024</v>
      </c>
      <c r="I3" s="240">
        <v>2025</v>
      </c>
      <c r="J3" s="240">
        <v>2026</v>
      </c>
      <c r="K3" s="240">
        <v>2027</v>
      </c>
      <c r="L3" s="240">
        <v>2028</v>
      </c>
      <c r="M3" s="240">
        <v>2029</v>
      </c>
      <c r="N3" s="240">
        <v>2030</v>
      </c>
      <c r="O3" s="240">
        <v>2031</v>
      </c>
      <c r="P3" s="240">
        <v>2032</v>
      </c>
      <c r="Q3" s="240">
        <v>2033</v>
      </c>
      <c r="R3" s="240">
        <v>2034</v>
      </c>
      <c r="S3" s="240">
        <v>2035</v>
      </c>
      <c r="T3" s="240">
        <v>2036</v>
      </c>
      <c r="U3" s="240">
        <v>2037</v>
      </c>
      <c r="V3" s="240">
        <v>2038</v>
      </c>
      <c r="W3" s="240">
        <v>2039</v>
      </c>
      <c r="X3" s="240">
        <v>2040</v>
      </c>
    </row>
    <row r="4" spans="1:24" s="4" customFormat="1" ht="15" x14ac:dyDescent="0.25">
      <c r="A4" s="241"/>
      <c r="B4" s="241"/>
      <c r="C4" s="242" t="s">
        <v>270</v>
      </c>
      <c r="D4" s="238">
        <v>0</v>
      </c>
      <c r="E4" s="238">
        <v>1</v>
      </c>
      <c r="F4" s="238">
        <v>2</v>
      </c>
      <c r="G4" s="238">
        <v>3</v>
      </c>
      <c r="H4" s="238">
        <v>4</v>
      </c>
      <c r="I4" s="238">
        <v>5</v>
      </c>
      <c r="J4" s="238">
        <v>6</v>
      </c>
      <c r="K4" s="238">
        <v>7</v>
      </c>
      <c r="L4" s="238">
        <v>8</v>
      </c>
      <c r="M4" s="238">
        <v>9</v>
      </c>
      <c r="N4" s="238">
        <v>10</v>
      </c>
      <c r="O4" s="238">
        <v>11</v>
      </c>
      <c r="P4" s="238">
        <v>12</v>
      </c>
      <c r="Q4" s="238">
        <v>13</v>
      </c>
      <c r="R4" s="238">
        <v>14</v>
      </c>
      <c r="S4" s="238">
        <v>15</v>
      </c>
      <c r="T4" s="238">
        <v>16</v>
      </c>
      <c r="U4" s="238">
        <v>17</v>
      </c>
      <c r="V4" s="238">
        <v>18</v>
      </c>
      <c r="W4" s="238">
        <v>19</v>
      </c>
      <c r="X4" s="238">
        <v>20</v>
      </c>
    </row>
    <row r="5" spans="1:24" ht="18.75" x14ac:dyDescent="0.3">
      <c r="A5" s="214" t="s">
        <v>272</v>
      </c>
      <c r="B5" s="214"/>
      <c r="C5" s="214"/>
      <c r="D5" s="214"/>
      <c r="E5" s="214"/>
      <c r="F5" s="227"/>
      <c r="G5" s="227"/>
      <c r="H5" s="227"/>
      <c r="I5" s="227"/>
      <c r="J5" s="227"/>
      <c r="K5" s="227"/>
      <c r="L5" s="227"/>
      <c r="M5" s="227"/>
      <c r="N5" s="227"/>
      <c r="O5" s="227"/>
      <c r="P5" s="227"/>
      <c r="Q5" s="227"/>
      <c r="R5" s="227"/>
      <c r="S5" s="227"/>
      <c r="T5" s="227"/>
      <c r="U5" s="227"/>
      <c r="V5" s="227"/>
      <c r="W5" s="227"/>
      <c r="X5" s="227"/>
    </row>
    <row r="6" spans="1:24" ht="15" x14ac:dyDescent="0.25">
      <c r="A6" s="217" t="s">
        <v>298</v>
      </c>
      <c r="B6" s="217" t="s">
        <v>258</v>
      </c>
      <c r="C6" s="217" t="s">
        <v>0</v>
      </c>
      <c r="D6" s="250">
        <f>'CO2'!D7+VOCs!D6+NOx!D6+PM!D6+'SO2'!D6</f>
        <v>-335.88424723540311</v>
      </c>
      <c r="E6" s="250">
        <f>'CO2'!E7+VOCs!E6+NOx!E6+PM!E6+'SO2'!E6</f>
        <v>-319.09003487363287</v>
      </c>
      <c r="F6" s="250">
        <f>'CO2'!F7+VOCs!F6+NOx!F6+PM!F6+'SO2'!F6</f>
        <v>-306.09048344679019</v>
      </c>
      <c r="G6" s="250">
        <f>'CO2'!G7+VOCs!G6+NOx!G6+PM!G6+'SO2'!G6</f>
        <v>-296.25314946572024</v>
      </c>
      <c r="H6" s="250">
        <f>'CO2'!H7+VOCs!H6+NOx!H6+PM!H6+'SO2'!H6</f>
        <v>-282.19952555695323</v>
      </c>
      <c r="I6" s="250">
        <f>'CO2'!I7+VOCs!I6+NOx!I6+PM!I6+'SO2'!I6</f>
        <v>-267.72427265541648</v>
      </c>
      <c r="J6" s="250">
        <f>'CO2'!J7+VOCs!J6+NOx!J6+PM!J6+'SO2'!J6</f>
        <v>-252.82739076111011</v>
      </c>
      <c r="K6" s="250">
        <f>'CO2'!K7+VOCs!K6+NOx!K6+PM!K6+'SO2'!K6</f>
        <v>-237.50887987403391</v>
      </c>
      <c r="L6" s="250">
        <f>'CO2'!L7+VOCs!L6+NOx!L6+PM!L6+'SO2'!L6</f>
        <v>-221.76873999418805</v>
      </c>
      <c r="M6" s="250">
        <f>'CO2'!M7+VOCs!M6+NOx!M6+PM!M6+'SO2'!M6</f>
        <v>-203.28801166133903</v>
      </c>
      <c r="N6" s="250">
        <f>'CO2'!N7+VOCs!N6+NOx!N6+PM!N6+'SO2'!N6</f>
        <v>-186.91542829233862</v>
      </c>
      <c r="O6" s="250">
        <f>'CO2'!O7+VOCs!O6+NOx!O6+PM!O6+'SO2'!O6</f>
        <v>-172.01854639803219</v>
      </c>
      <c r="P6" s="250">
        <f>'CO2'!P7+VOCs!P6+NOx!P6+PM!P6+'SO2'!P6</f>
        <v>-154.5918905471074</v>
      </c>
      <c r="Q6" s="250">
        <f>'CO2'!Q7+VOCs!Q6+NOx!Q6+PM!Q6+'SO2'!Q6</f>
        <v>-136.74360570341295</v>
      </c>
      <c r="R6" s="250">
        <f>'CO2'!R7+VOCs!R6+NOx!R6+PM!R6+'SO2'!R6</f>
        <v>-118.47369186694877</v>
      </c>
      <c r="S6" s="250">
        <f>'CO2'!S7+VOCs!S6+NOx!S6+PM!S6+'SO2'!S6</f>
        <v>-99.782149037714873</v>
      </c>
      <c r="T6" s="250">
        <f>'CO2'!T7+VOCs!T6+NOx!T6+PM!T6+'SO2'!T6</f>
        <v>-80.66897721571128</v>
      </c>
      <c r="U6" s="250">
        <f>'CO2'!U7+VOCs!U6+NOx!U6+PM!U6+'SO2'!U6</f>
        <v>-61.134176400937996</v>
      </c>
      <c r="V6" s="250">
        <f>'CO2'!V7+VOCs!V6+NOx!V6+PM!V6+'SO2'!V6</f>
        <v>-41.177746593394971</v>
      </c>
      <c r="W6" s="250">
        <f>'CO2'!W7+VOCs!W6+NOx!W6+PM!W6+'SO2'!W6</f>
        <v>-21.010502289467091</v>
      </c>
      <c r="X6" s="250">
        <f>'CO2'!X7+VOCs!X6+NOx!X6+PM!X6+'SO2'!X6</f>
        <v>0</v>
      </c>
    </row>
    <row r="7" spans="1:24" ht="15" x14ac:dyDescent="0.25">
      <c r="A7" s="217" t="s">
        <v>298</v>
      </c>
      <c r="B7" s="217" t="s">
        <v>258</v>
      </c>
      <c r="C7" s="217" t="s">
        <v>451</v>
      </c>
      <c r="D7" s="250">
        <f>'CO2'!D8+VOCs!D7+NOx!D7+PM!D7+'SO2'!D7</f>
        <v>-1118.4787271973812</v>
      </c>
      <c r="E7" s="250">
        <f>'CO2'!E8+VOCs!E7+NOx!E7+PM!E7+'SO2'!E7</f>
        <v>-1062.5547908375124</v>
      </c>
      <c r="F7" s="250">
        <f>'CO2'!F8+VOCs!F7+NOx!F7+PM!F7+'SO2'!F7</f>
        <v>-1019.2668967081936</v>
      </c>
      <c r="G7" s="250">
        <f>'CO2'!G8+VOCs!G7+NOx!G7+PM!G7+'SO2'!G7</f>
        <v>-986.50903777100086</v>
      </c>
      <c r="H7" s="250">
        <f>'CO2'!H8+VOCs!H7+NOx!H7+PM!H7+'SO2'!H7</f>
        <v>-939.71113191097356</v>
      </c>
      <c r="I7" s="250">
        <f>'CO2'!I8+VOCs!I7+NOx!I7+PM!I7+'SO2'!I7</f>
        <v>-891.50922135866335</v>
      </c>
      <c r="J7" s="250">
        <f>'CO2'!J8+VOCs!J7+NOx!J7+PM!J7+'SO2'!J7</f>
        <v>-841.90330611406978</v>
      </c>
      <c r="K7" s="250">
        <f>'CO2'!K8+VOCs!K7+NOx!K7+PM!K7+'SO2'!K7</f>
        <v>-790.8933861771925</v>
      </c>
      <c r="L7" s="250">
        <f>'CO2'!L8+VOCs!L7+NOx!L7+PM!L7+'SO2'!L7</f>
        <v>-738.47946154803185</v>
      </c>
      <c r="M7" s="250">
        <f>'CO2'!M8+VOCs!M7+NOx!M7+PM!M7+'SO2'!M7</f>
        <v>-676.93950641902916</v>
      </c>
      <c r="N7" s="250">
        <f>'CO2'!N8+VOCs!N7+NOx!N7+PM!N7+'SO2'!N7</f>
        <v>-622.41957475144352</v>
      </c>
      <c r="O7" s="250">
        <f>'CO2'!O8+VOCs!O7+NOx!O7+PM!O7+'SO2'!O7</f>
        <v>-572.81365950684994</v>
      </c>
      <c r="P7" s="250">
        <f>'CO2'!P8+VOCs!P7+NOx!P7+PM!P7+'SO2'!P7</f>
        <v>-514.78371610855595</v>
      </c>
      <c r="Q7" s="250">
        <f>'CO2'!Q8+VOCs!Q7+NOx!Q7+PM!Q7+'SO2'!Q7</f>
        <v>-455.34976801797836</v>
      </c>
      <c r="R7" s="250">
        <f>'CO2'!R8+VOCs!R7+NOx!R7+PM!R7+'SO2'!R7</f>
        <v>-394.51181523511735</v>
      </c>
      <c r="S7" s="250">
        <f>'CO2'!S8+VOCs!S7+NOx!S7+PM!S7+'SO2'!S7</f>
        <v>-332.26985775997315</v>
      </c>
      <c r="T7" s="250">
        <f>'CO2'!T8+VOCs!T7+NOx!T7+PM!T7+'SO2'!T7</f>
        <v>-268.62389559254535</v>
      </c>
      <c r="U7" s="250">
        <f>'CO2'!U8+VOCs!U7+NOx!U7+PM!U7+'SO2'!U7</f>
        <v>-203.57392873283425</v>
      </c>
      <c r="V7" s="250">
        <f>'CO2'!V8+VOCs!V7+NOx!V7+PM!V7+'SO2'!V7</f>
        <v>-137.11995718083972</v>
      </c>
      <c r="W7" s="250">
        <f>'CO2'!W8+VOCs!W7+NOx!W7+PM!W7+'SO2'!W7</f>
        <v>-69.963983282703509</v>
      </c>
      <c r="X7" s="250">
        <f>'CO2'!X8+VOCs!X7+NOx!X7+PM!X7+'SO2'!X7</f>
        <v>0</v>
      </c>
    </row>
    <row r="8" spans="1:24" ht="15" x14ac:dyDescent="0.25">
      <c r="A8" s="217" t="s">
        <v>298</v>
      </c>
      <c r="B8" s="217" t="s">
        <v>258</v>
      </c>
      <c r="C8" s="217" t="s">
        <v>1</v>
      </c>
      <c r="D8" s="250">
        <f>'CO2'!D9+VOCs!D8+NOx!D8+PM!D8+'SO2'!D8</f>
        <v>-577.44309829667509</v>
      </c>
      <c r="E8" s="250">
        <f>'CO2'!E9+VOCs!E8+NOx!E8+PM!E8+'SO2'!E8</f>
        <v>-548.57094338184129</v>
      </c>
      <c r="F8" s="250">
        <f>'CO2'!F9+VOCs!F8+NOx!F8+PM!F8+'SO2'!F8</f>
        <v>-526.22246674392943</v>
      </c>
      <c r="G8" s="250">
        <f>'CO2'!G9+VOCs!G8+NOx!G8+PM!G8+'SO2'!G8</f>
        <v>-509.31038867011915</v>
      </c>
      <c r="H8" s="250">
        <f>'CO2'!H9+VOCs!H8+NOx!H8+PM!H8+'SO2'!H8</f>
        <v>-485.14977917750662</v>
      </c>
      <c r="I8" s="250">
        <f>'CO2'!I9+VOCs!I8+NOx!I8+PM!I8+'SO2'!I8</f>
        <v>-460.26431654301393</v>
      </c>
      <c r="J8" s="250">
        <f>'CO2'!J9+VOCs!J8+NOx!J8+PM!J8+'SO2'!J8</f>
        <v>-434.65400076664122</v>
      </c>
      <c r="K8" s="250">
        <f>'CO2'!K9+VOCs!K8+NOx!K8+PM!K8+'SO2'!K8</f>
        <v>-408.31883184838819</v>
      </c>
      <c r="L8" s="250">
        <f>'CO2'!L9+VOCs!L8+NOx!L8+PM!L8+'SO2'!L8</f>
        <v>-381.25880978825489</v>
      </c>
      <c r="M8" s="250">
        <f>'CO2'!M9+VOCs!M8+NOx!M8+PM!M8+'SO2'!M8</f>
        <v>-349.48724230590028</v>
      </c>
      <c r="N8" s="250">
        <f>'CO2'!N9+VOCs!N8+NOx!N8+PM!N8+'SO2'!N8</f>
        <v>-321.3399405329468</v>
      </c>
      <c r="O8" s="250">
        <f>'CO2'!O9+VOCs!O8+NOx!O8+PM!O8+'SO2'!O8</f>
        <v>-295.72962475657397</v>
      </c>
      <c r="P8" s="250">
        <f>'CO2'!P9+VOCs!P8+NOx!P8+PM!P8+'SO2'!P8</f>
        <v>-265.77019012891992</v>
      </c>
      <c r="Q8" s="250">
        <f>'CO2'!Q9+VOCs!Q8+NOx!Q8+PM!Q8+'SO2'!Q8</f>
        <v>-235.08590235938564</v>
      </c>
      <c r="R8" s="250">
        <f>'CO2'!R9+VOCs!R8+NOx!R8+PM!R8+'SO2'!R8</f>
        <v>-203.67676144797116</v>
      </c>
      <c r="S8" s="250">
        <f>'CO2'!S9+VOCs!S8+NOx!S8+PM!S8+'SO2'!S8</f>
        <v>-171.5427673946765</v>
      </c>
      <c r="T8" s="250">
        <f>'CO2'!T9+VOCs!T8+NOx!T8+PM!T8+'SO2'!T8</f>
        <v>-138.68392019950161</v>
      </c>
      <c r="U8" s="250">
        <f>'CO2'!U9+VOCs!U8+NOx!U8+PM!U8+'SO2'!U8</f>
        <v>-105.10021986244651</v>
      </c>
      <c r="V8" s="250">
        <f>'CO2'!V9+VOCs!V8+NOx!V8+PM!V8+'SO2'!V8</f>
        <v>-70.791666383511213</v>
      </c>
      <c r="W8" s="250">
        <f>'CO2'!W9+VOCs!W8+NOx!W8+PM!W8+'SO2'!W8</f>
        <v>-36.120686333635817</v>
      </c>
      <c r="X8" s="250">
        <f>'CO2'!X9+VOCs!X8+NOx!X8+PM!X8+'SO2'!X8</f>
        <v>0</v>
      </c>
    </row>
    <row r="9" spans="1:24" ht="15" x14ac:dyDescent="0.25">
      <c r="A9" s="217" t="s">
        <v>298</v>
      </c>
      <c r="B9" s="217" t="s">
        <v>258</v>
      </c>
      <c r="C9" s="217" t="s">
        <v>452</v>
      </c>
      <c r="D9" s="250">
        <f>'CO2'!D10+VOCs!D9+NOx!D9+PM!D9+'SO2'!D9</f>
        <v>-652.40836054487875</v>
      </c>
      <c r="E9" s="250">
        <f>'CO2'!E10+VOCs!E9+NOx!E9+PM!E9+'SO2'!E9</f>
        <v>-619.78794251763475</v>
      </c>
      <c r="F9" s="250">
        <f>'CO2'!F10+VOCs!F9+NOx!F9+PM!F9+'SO2'!F9</f>
        <v>-594.53812474853464</v>
      </c>
      <c r="G9" s="250">
        <f>'CO2'!G10+VOCs!G9+NOx!G9+PM!G9+'SO2'!G9</f>
        <v>-575.43047386122089</v>
      </c>
      <c r="H9" s="250">
        <f>'CO2'!H10+VOCs!H9+NOx!H9+PM!H9+'SO2'!H9</f>
        <v>-548.13326713152526</v>
      </c>
      <c r="I9" s="250">
        <f>'CO2'!I10+VOCs!I9+NOx!I9+PM!I9+'SO2'!I9</f>
        <v>-520.01710481759142</v>
      </c>
      <c r="J9" s="250">
        <f>'CO2'!J10+VOCs!J9+NOx!J9+PM!J9+'SO2'!J9</f>
        <v>-491.08198691941942</v>
      </c>
      <c r="K9" s="250">
        <f>'CO2'!K10+VOCs!K9+NOx!K9+PM!K9+'SO2'!K9</f>
        <v>-461.32791343700916</v>
      </c>
      <c r="L9" s="250">
        <f>'CO2'!L10+VOCs!L9+NOx!L9+PM!L9+'SO2'!L9</f>
        <v>-430.75488437036074</v>
      </c>
      <c r="M9" s="250">
        <f>'CO2'!M10+VOCs!M9+NOx!M9+PM!M9+'SO2'!M9</f>
        <v>-394.85864400616396</v>
      </c>
      <c r="N9" s="250">
        <f>'CO2'!N10+VOCs!N9+NOx!N9+PM!N9+'SO2'!N9</f>
        <v>-363.05718156315828</v>
      </c>
      <c r="O9" s="250">
        <f>'CO2'!O10+VOCs!O9+NOx!O9+PM!O9+'SO2'!O9</f>
        <v>-334.12206366498617</v>
      </c>
      <c r="P9" s="250">
        <f>'CO2'!P10+VOCs!P9+NOx!P9+PM!P9+'SO2'!P9</f>
        <v>-300.27321226138491</v>
      </c>
      <c r="Q9" s="250">
        <f>'CO2'!Q10+VOCs!Q9+NOx!Q9+PM!Q9+'SO2'!Q9</f>
        <v>-265.60540527354544</v>
      </c>
      <c r="R9" s="250">
        <f>'CO2'!R10+VOCs!R9+NOx!R9+PM!R9+'SO2'!R9</f>
        <v>-230.11864270146776</v>
      </c>
      <c r="S9" s="250">
        <f>'CO2'!S10+VOCs!S9+NOx!S9+PM!S9+'SO2'!S9</f>
        <v>-193.8129245451519</v>
      </c>
      <c r="T9" s="250">
        <f>'CO2'!T10+VOCs!T9+NOx!T9+PM!T9+'SO2'!T9</f>
        <v>-156.68825080459783</v>
      </c>
      <c r="U9" s="250">
        <f>'CO2'!U10+VOCs!U9+NOx!U9+PM!U9+'SO2'!U9</f>
        <v>-118.74462147980557</v>
      </c>
      <c r="V9" s="250">
        <f>'CO2'!V10+VOCs!V9+NOx!V9+PM!V9+'SO2'!V9</f>
        <v>-79.982036570775108</v>
      </c>
      <c r="W9" s="250">
        <f>'CO2'!W10+VOCs!W9+NOx!W9+PM!W9+'SO2'!W9</f>
        <v>-40.80997386962553</v>
      </c>
      <c r="X9" s="250">
        <f>'CO2'!X10+VOCs!X9+NOx!X9+PM!X9+'SO2'!X9</f>
        <v>0</v>
      </c>
    </row>
    <row r="10" spans="1:24" ht="15" x14ac:dyDescent="0.25">
      <c r="A10" s="244" t="s">
        <v>298</v>
      </c>
      <c r="B10" s="244" t="s">
        <v>258</v>
      </c>
      <c r="C10" s="244" t="s">
        <v>99</v>
      </c>
      <c r="D10" s="252">
        <f t="shared" ref="D10:E10" si="0">SUM(D6:D8)</f>
        <v>-2031.8060727294594</v>
      </c>
      <c r="E10" s="252">
        <f t="shared" si="0"/>
        <v>-1930.2157690929866</v>
      </c>
      <c r="F10" s="252">
        <f>SUM(F6:F8)</f>
        <v>-1851.5798468989133</v>
      </c>
      <c r="G10" s="252">
        <f t="shared" ref="G10:X10" si="1">SUM(G6:G8)</f>
        <v>-1792.0725759068403</v>
      </c>
      <c r="H10" s="252">
        <f t="shared" si="1"/>
        <v>-1707.0604366454334</v>
      </c>
      <c r="I10" s="252">
        <f t="shared" si="1"/>
        <v>-1619.497810557094</v>
      </c>
      <c r="J10" s="252">
        <f t="shared" si="1"/>
        <v>-1529.3846976418213</v>
      </c>
      <c r="K10" s="252">
        <f t="shared" si="1"/>
        <v>-1436.7210978996145</v>
      </c>
      <c r="L10" s="252">
        <f t="shared" si="1"/>
        <v>-1341.5070113304748</v>
      </c>
      <c r="M10" s="252">
        <f t="shared" si="1"/>
        <v>-1229.7147603862686</v>
      </c>
      <c r="N10" s="252">
        <f t="shared" si="1"/>
        <v>-1130.6749435767288</v>
      </c>
      <c r="O10" s="252">
        <f t="shared" si="1"/>
        <v>-1040.561830661456</v>
      </c>
      <c r="P10" s="252">
        <f t="shared" si="1"/>
        <v>-935.14579678458324</v>
      </c>
      <c r="Q10" s="252">
        <f t="shared" si="1"/>
        <v>-827.17927608077696</v>
      </c>
      <c r="R10" s="252">
        <f t="shared" si="1"/>
        <v>-716.6622685500372</v>
      </c>
      <c r="S10" s="252">
        <f t="shared" si="1"/>
        <v>-603.59477419236453</v>
      </c>
      <c r="T10" s="252">
        <f t="shared" si="1"/>
        <v>-487.97679300775826</v>
      </c>
      <c r="U10" s="252">
        <f t="shared" si="1"/>
        <v>-369.80832499621874</v>
      </c>
      <c r="V10" s="252">
        <f t="shared" si="1"/>
        <v>-249.08937015774592</v>
      </c>
      <c r="W10" s="252">
        <f t="shared" si="1"/>
        <v>-127.09517190580642</v>
      </c>
      <c r="X10" s="252">
        <f t="shared" si="1"/>
        <v>0</v>
      </c>
    </row>
    <row r="11" spans="1:24" ht="15" x14ac:dyDescent="0.25">
      <c r="A11" s="218" t="s">
        <v>298</v>
      </c>
      <c r="B11" s="218" t="s">
        <v>259</v>
      </c>
      <c r="C11" s="218" t="s">
        <v>0</v>
      </c>
      <c r="D11" s="251">
        <f>'CO2'!D12+VOCs!D11+NOx!D11+PM!D11+'SO2'!D11</f>
        <v>-0.10833774299152182</v>
      </c>
      <c r="E11" s="251">
        <f>'CO2'!E12+VOCs!E11+NOx!E11+PM!E11+'SO2'!E11</f>
        <v>-0.10292085584194571</v>
      </c>
      <c r="F11" s="251">
        <f>'CO2'!F12+VOCs!F11+NOx!F11+PM!F11+'SO2'!F11</f>
        <v>-9.872791713440543E-2</v>
      </c>
      <c r="G11" s="251">
        <f>'CO2'!G12+VOCs!G11+NOx!G11+PM!G11+'SO2'!G11</f>
        <v>-9.555493546189496E-2</v>
      </c>
      <c r="H11" s="251">
        <f>'CO2'!H12+VOCs!H11+NOx!H11+PM!H11+'SO2'!H11</f>
        <v>-9.1022011076011392E-2</v>
      </c>
      <c r="I11" s="251">
        <f>'CO2'!I12+VOCs!I11+NOx!I11+PM!I11+'SO2'!I11</f>
        <v>-8.6353092418790495E-2</v>
      </c>
      <c r="J11" s="251">
        <f>'CO2'!J12+VOCs!J11+NOx!J11+PM!J11+'SO2'!J11</f>
        <v>-8.1548179490232298E-2</v>
      </c>
      <c r="K11" s="251">
        <f>'CO2'!K12+VOCs!K11+NOx!K11+PM!K11+'SO2'!K11</f>
        <v>-7.6607272290336814E-2</v>
      </c>
      <c r="L11" s="251">
        <f>'CO2'!L12+VOCs!L11+NOx!L11+PM!L11+'SO2'!L11</f>
        <v>-7.1530370819103989E-2</v>
      </c>
      <c r="M11" s="251">
        <f>'CO2'!M12+VOCs!M11+NOx!M11+PM!M11+'SO2'!M11</f>
        <v>-6.5569506584178663E-2</v>
      </c>
      <c r="N11" s="251">
        <f>'CO2'!N12+VOCs!N11+NOx!N11+PM!N11+'SO2'!N11</f>
        <v>-6.0288613705939874E-2</v>
      </c>
      <c r="O11" s="251">
        <f>'CO2'!O12+VOCs!O11+NOx!O11+PM!O11+'SO2'!O11</f>
        <v>-5.5483700777381677E-2</v>
      </c>
      <c r="P11" s="251">
        <f>'CO2'!P12+VOCs!P11+NOx!P11+PM!P11+'SO2'!P11</f>
        <v>-4.9862822220799616E-2</v>
      </c>
      <c r="Q11" s="251">
        <f>'CO2'!Q12+VOCs!Q11+NOx!Q11+PM!Q11+'SO2'!Q11</f>
        <v>-4.4105949392880241E-2</v>
      </c>
      <c r="R11" s="251">
        <f>'CO2'!R12+VOCs!R11+NOx!R11+PM!R11+'SO2'!R11</f>
        <v>-3.8213082293623572E-2</v>
      </c>
      <c r="S11" s="251">
        <f>'CO2'!S12+VOCs!S11+NOx!S11+PM!S11+'SO2'!S11</f>
        <v>-3.2184220923029583E-2</v>
      </c>
      <c r="T11" s="251">
        <f>'CO2'!T12+VOCs!T11+NOx!T11+PM!T11+'SO2'!T11</f>
        <v>-2.6019365281098297E-2</v>
      </c>
      <c r="U11" s="251">
        <f>'CO2'!U12+VOCs!U11+NOx!U11+PM!U11+'SO2'!U11</f>
        <v>-1.9718515367829693E-2</v>
      </c>
      <c r="V11" s="251">
        <f>'CO2'!V12+VOCs!V11+NOx!V11+PM!V11+'SO2'!V11</f>
        <v>-1.3281671183223778E-2</v>
      </c>
      <c r="W11" s="251">
        <f>'CO2'!W12+VOCs!W11+NOx!W11+PM!W11+'SO2'!W11</f>
        <v>-6.7768298629492119E-3</v>
      </c>
      <c r="X11" s="251">
        <f>'CO2'!X12+VOCs!X11+NOx!X11+PM!X11+'SO2'!X11</f>
        <v>0</v>
      </c>
    </row>
    <row r="12" spans="1:24" ht="15" x14ac:dyDescent="0.25">
      <c r="A12" s="218" t="s">
        <v>298</v>
      </c>
      <c r="B12" s="218" t="s">
        <v>259</v>
      </c>
      <c r="C12" s="218" t="s">
        <v>451</v>
      </c>
      <c r="D12" s="251">
        <f>'CO2'!D13+VOCs!D12+NOx!D12+PM!D12+'SO2'!D12</f>
        <v>-0.14675188466829539</v>
      </c>
      <c r="E12" s="251">
        <f>'CO2'!E13+VOCs!E12+NOx!E12+PM!E12+'SO2'!E12</f>
        <v>-0.1394142904348806</v>
      </c>
      <c r="F12" s="251">
        <f>'CO2'!F13+VOCs!F12+NOx!F12+PM!F12+'SO2'!F12</f>
        <v>-0.13373462939857547</v>
      </c>
      <c r="G12" s="251">
        <f>'CO2'!G13+VOCs!G12+NOx!G12+PM!G12+'SO2'!G12</f>
        <v>-0.12943657935986169</v>
      </c>
      <c r="H12" s="251">
        <f>'CO2'!H13+VOCs!H12+NOx!H12+PM!H12+'SO2'!H12</f>
        <v>-0.12329638132435945</v>
      </c>
      <c r="I12" s="251">
        <f>'CO2'!I13+VOCs!I12+NOx!I12+PM!I12+'SO2'!I12</f>
        <v>-0.11697196848917833</v>
      </c>
      <c r="J12" s="251">
        <f>'CO2'!J13+VOCs!J12+NOx!J12+PM!J12+'SO2'!J12</f>
        <v>-0.11046334085431841</v>
      </c>
      <c r="K12" s="251">
        <f>'CO2'!K13+VOCs!K12+NOx!K12+PM!K12+'SO2'!K12</f>
        <v>-0.10377049841977959</v>
      </c>
      <c r="L12" s="251">
        <f>'CO2'!L13+VOCs!L12+NOx!L12+PM!L12+'SO2'!L12</f>
        <v>-9.6893441185561952E-2</v>
      </c>
      <c r="M12" s="251">
        <f>'CO2'!M13+VOCs!M12+NOx!M12+PM!M12+'SO2'!M12</f>
        <v>-8.8818987753431791E-2</v>
      </c>
      <c r="N12" s="251">
        <f>'CO2'!N13+VOCs!N12+NOx!N12+PM!N12+'SO2'!N12</f>
        <v>-8.1665608319695882E-2</v>
      </c>
      <c r="O12" s="251">
        <f>'CO2'!O13+VOCs!O12+NOx!O12+PM!O12+'SO2'!O12</f>
        <v>-7.5156980684835908E-2</v>
      </c>
      <c r="P12" s="251">
        <f>'CO2'!P13+VOCs!P12+NOx!P12+PM!P12+'SO2'!P12</f>
        <v>-6.7543064251902846E-2</v>
      </c>
      <c r="Q12" s="251">
        <f>'CO2'!Q13+VOCs!Q12+NOx!Q12+PM!Q12+'SO2'!Q12</f>
        <v>-5.9744933019290958E-2</v>
      </c>
      <c r="R12" s="251">
        <f>'CO2'!R13+VOCs!R12+NOx!R12+PM!R12+'SO2'!R12</f>
        <v>-5.176258698700021E-2</v>
      </c>
      <c r="S12" s="251">
        <f>'CO2'!S13+VOCs!S12+NOx!S12+PM!S12+'SO2'!S12</f>
        <v>-4.3596026155030616E-2</v>
      </c>
      <c r="T12" s="251">
        <f>'CO2'!T13+VOCs!T12+NOx!T12+PM!T12+'SO2'!T12</f>
        <v>-3.5245250523382177E-2</v>
      </c>
      <c r="U12" s="251">
        <f>'CO2'!U13+VOCs!U12+NOx!U12+PM!U12+'SO2'!U12</f>
        <v>-2.6710260092054888E-2</v>
      </c>
      <c r="V12" s="251">
        <f>'CO2'!V13+VOCs!V12+NOx!V12+PM!V12+'SO2'!V12</f>
        <v>-1.7991054861048749E-2</v>
      </c>
      <c r="W12" s="251">
        <f>'CO2'!W13+VOCs!W12+NOx!W12+PM!W12+'SO2'!W12</f>
        <v>-9.1797422302031823E-3</v>
      </c>
      <c r="X12" s="251">
        <f>'CO2'!X13+VOCs!X12+NOx!X12+PM!X12+'SO2'!X12</f>
        <v>0</v>
      </c>
    </row>
    <row r="13" spans="1:24" ht="15" x14ac:dyDescent="0.25">
      <c r="A13" s="218" t="s">
        <v>298</v>
      </c>
      <c r="B13" s="218" t="s">
        <v>259</v>
      </c>
      <c r="C13" s="218" t="s">
        <v>1</v>
      </c>
      <c r="D13" s="251">
        <f>'CO2'!D14+VOCs!D13+NOx!D13+PM!D13+'SO2'!D13</f>
        <v>-0.18038633033732682</v>
      </c>
      <c r="E13" s="251">
        <f>'CO2'!E14+VOCs!E13+NOx!E13+PM!E13+'SO2'!E13</f>
        <v>-0.17136701382046041</v>
      </c>
      <c r="F13" s="251">
        <f>'CO2'!F14+VOCs!F13+NOx!F13+PM!F13+'SO2'!F13</f>
        <v>-0.16438561651701358</v>
      </c>
      <c r="G13" s="251">
        <f>'CO2'!G14+VOCs!G13+NOx!G13+PM!G13+'SO2'!G13</f>
        <v>-0.15910248522474957</v>
      </c>
      <c r="H13" s="251">
        <f>'CO2'!H14+VOCs!H13+NOx!H13+PM!H13+'SO2'!H13</f>
        <v>-0.1515549992509084</v>
      </c>
      <c r="I13" s="251">
        <f>'CO2'!I14+VOCs!I13+NOx!I13+PM!I13+'SO2'!I13</f>
        <v>-0.1437810778089095</v>
      </c>
      <c r="J13" s="251">
        <f>'CO2'!J14+VOCs!J13+NOx!J13+PM!J13+'SO2'!J13</f>
        <v>-0.13578072089875293</v>
      </c>
      <c r="K13" s="251">
        <f>'CO2'!K14+VOCs!K13+NOx!K13+PM!K13+'SO2'!K13</f>
        <v>-0.12755392852043862</v>
      </c>
      <c r="L13" s="251">
        <f>'CO2'!L14+VOCs!L13+NOx!L13+PM!L13+'SO2'!L13</f>
        <v>-0.11910070067396657</v>
      </c>
      <c r="M13" s="251">
        <f>'CO2'!M14+VOCs!M13+NOx!M13+PM!M13+'SO2'!M13</f>
        <v>-0.10917564228446934</v>
      </c>
      <c r="N13" s="251">
        <f>'CO2'!N14+VOCs!N13+NOx!N13+PM!N13+'SO2'!N13</f>
        <v>-0.10038276123576073</v>
      </c>
      <c r="O13" s="251">
        <f>'CO2'!O14+VOCs!O13+NOx!O13+PM!O13+'SO2'!O13</f>
        <v>-9.2382404325604128E-2</v>
      </c>
      <c r="P13" s="251">
        <f>'CO2'!P14+VOCs!P13+NOx!P13+PM!P13+'SO2'!P13</f>
        <v>-8.3023434606501217E-2</v>
      </c>
      <c r="Q13" s="251">
        <f>'CO2'!Q14+VOCs!Q13+NOx!Q13+PM!Q13+'SO2'!Q13</f>
        <v>-7.3438029419240561E-2</v>
      </c>
      <c r="R13" s="251">
        <f>'CO2'!R14+VOCs!R13+NOx!R13+PM!R13+'SO2'!R13</f>
        <v>-6.3626188763822186E-2</v>
      </c>
      <c r="S13" s="251">
        <f>'CO2'!S14+VOCs!S13+NOx!S13+PM!S13+'SO2'!S13</f>
        <v>-5.3587912640246101E-2</v>
      </c>
      <c r="T13" s="251">
        <f>'CO2'!T14+VOCs!T13+NOx!T13+PM!T13+'SO2'!T13</f>
        <v>-4.332320104851229E-2</v>
      </c>
      <c r="U13" s="251">
        <f>'CO2'!U14+VOCs!U13+NOx!U13+PM!U13+'SO2'!U13</f>
        <v>-3.2832053988620762E-2</v>
      </c>
      <c r="V13" s="251">
        <f>'CO2'!V14+VOCs!V13+NOx!V13+PM!V13+'SO2'!V13</f>
        <v>-2.2114471460571508E-2</v>
      </c>
      <c r="W13" s="251">
        <f>'CO2'!W14+VOCs!W13+NOx!W13+PM!W13+'SO2'!W13</f>
        <v>-1.1283671198443397E-2</v>
      </c>
      <c r="X13" s="251">
        <f>'CO2'!X14+VOCs!X13+NOx!X13+PM!X13+'SO2'!X13</f>
        <v>0</v>
      </c>
    </row>
    <row r="14" spans="1:24" ht="15" x14ac:dyDescent="0.25">
      <c r="A14" s="218" t="s">
        <v>298</v>
      </c>
      <c r="B14" s="218" t="s">
        <v>259</v>
      </c>
      <c r="C14" s="218" t="s">
        <v>452</v>
      </c>
      <c r="D14" s="251">
        <f>'CO2'!D15+VOCs!D14+NOx!D14+PM!D14+'SO2'!D14</f>
        <v>-0.1171238591549363</v>
      </c>
      <c r="E14" s="251">
        <f>'CO2'!E15+VOCs!E14+NOx!E14+PM!E14+'SO2'!E14</f>
        <v>-0.11126766619718949</v>
      </c>
      <c r="F14" s="251">
        <f>'CO2'!F15+VOCs!F14+NOx!F14+PM!F14+'SO2'!F14</f>
        <v>-0.10673468305514947</v>
      </c>
      <c r="G14" s="251">
        <f>'CO2'!G15+VOCs!G14+NOx!G14+PM!G14+'SO2'!G14</f>
        <v>-0.10330437475953182</v>
      </c>
      <c r="H14" s="251">
        <f>'CO2'!H15+VOCs!H14+NOx!H14+PM!H14+'SO2'!H14</f>
        <v>-9.8403833335351035E-2</v>
      </c>
      <c r="I14" s="251">
        <f>'CO2'!I15+VOCs!I14+NOx!I14+PM!I14+'SO2'!I14</f>
        <v>-9.3356268598313905E-2</v>
      </c>
      <c r="J14" s="251">
        <f>'CO2'!J15+VOCs!J14+NOx!J14+PM!J14+'SO2'!J14</f>
        <v>-8.8161680548420523E-2</v>
      </c>
      <c r="K14" s="251">
        <f>'CO2'!K15+VOCs!K14+NOx!K14+PM!K14+'SO2'!K14</f>
        <v>-8.2820069185670794E-2</v>
      </c>
      <c r="L14" s="251">
        <f>'CO2'!L15+VOCs!L14+NOx!L14+PM!L14+'SO2'!L14</f>
        <v>-7.7331434510064759E-2</v>
      </c>
      <c r="M14" s="251">
        <f>'CO2'!M15+VOCs!M14+NOx!M14+PM!M14+'SO2'!M14</f>
        <v>-7.0887148300892697E-2</v>
      </c>
      <c r="N14" s="251">
        <f>'CO2'!N15+VOCs!N14+NOx!N14+PM!N14+'SO2'!N14</f>
        <v>-6.5177978656002195E-2</v>
      </c>
      <c r="O14" s="251">
        <f>'CO2'!O15+VOCs!O14+NOx!O14+PM!O14+'SO2'!O14</f>
        <v>-5.9983390606108786E-2</v>
      </c>
      <c r="P14" s="251">
        <f>'CO2'!P15+VOCs!P14+NOx!P14+PM!P14+'SO2'!P14</f>
        <v>-5.3906662679077504E-2</v>
      </c>
      <c r="Q14" s="251">
        <f>'CO2'!Q15+VOCs!Q14+NOx!Q14+PM!Q14+'SO2'!Q14</f>
        <v>-4.7682911439189915E-2</v>
      </c>
      <c r="R14" s="251">
        <f>'CO2'!R15+VOCs!R14+NOx!R14+PM!R14+'SO2'!R14</f>
        <v>-4.1312136886445999E-2</v>
      </c>
      <c r="S14" s="251">
        <f>'CO2'!S15+VOCs!S14+NOx!S14+PM!S14+'SO2'!S14</f>
        <v>-3.4794339020845777E-2</v>
      </c>
      <c r="T14" s="251">
        <f>'CO2'!T15+VOCs!T14+NOx!T14+PM!T14+'SO2'!T14</f>
        <v>-2.8129517842389252E-2</v>
      </c>
      <c r="U14" s="251">
        <f>'CO2'!U15+VOCs!U14+NOx!U14+PM!U14+'SO2'!U14</f>
        <v>-2.1317673351076406E-2</v>
      </c>
      <c r="V14" s="251">
        <f>'CO2'!V15+VOCs!V14+NOx!V14+PM!V14+'SO2'!V14</f>
        <v>-1.4358805546907249E-2</v>
      </c>
      <c r="W14" s="251">
        <f>'CO2'!W15+VOCs!W14+NOx!W14+PM!W14+'SO2'!W14</f>
        <v>-7.3264260863099362E-3</v>
      </c>
      <c r="X14" s="251">
        <f>'CO2'!X15+VOCs!X14+NOx!X14+PM!X14+'SO2'!X14</f>
        <v>0</v>
      </c>
    </row>
    <row r="15" spans="1:24" ht="15" x14ac:dyDescent="0.25">
      <c r="A15" s="244" t="s">
        <v>298</v>
      </c>
      <c r="B15" s="244" t="s">
        <v>259</v>
      </c>
      <c r="C15" s="244" t="s">
        <v>99</v>
      </c>
      <c r="D15" s="252">
        <f t="shared" ref="D15:E15" si="2">SUM(D11:D13)</f>
        <v>-0.43547595799714406</v>
      </c>
      <c r="E15" s="252">
        <f t="shared" si="2"/>
        <v>-0.41370216009728672</v>
      </c>
      <c r="F15" s="252">
        <f>SUM(F11:F13)</f>
        <v>-0.39684816304999448</v>
      </c>
      <c r="G15" s="252">
        <f t="shared" ref="G15:X15" si="3">SUM(G11:G13)</f>
        <v>-0.38409400004650623</v>
      </c>
      <c r="H15" s="252">
        <f t="shared" si="3"/>
        <v>-0.36587339165127925</v>
      </c>
      <c r="I15" s="252">
        <f t="shared" si="3"/>
        <v>-0.34710613871687834</v>
      </c>
      <c r="J15" s="252">
        <f t="shared" si="3"/>
        <v>-0.32779224124330364</v>
      </c>
      <c r="K15" s="252">
        <f t="shared" si="3"/>
        <v>-0.30793169923055502</v>
      </c>
      <c r="L15" s="252">
        <f t="shared" si="3"/>
        <v>-0.28752451267863249</v>
      </c>
      <c r="M15" s="252">
        <f t="shared" si="3"/>
        <v>-0.26356413662207978</v>
      </c>
      <c r="N15" s="252">
        <f t="shared" si="3"/>
        <v>-0.24233698326139649</v>
      </c>
      <c r="O15" s="252">
        <f t="shared" si="3"/>
        <v>-0.22302308578782171</v>
      </c>
      <c r="P15" s="252">
        <f t="shared" si="3"/>
        <v>-0.20042932107920369</v>
      </c>
      <c r="Q15" s="252">
        <f t="shared" si="3"/>
        <v>-0.17728891183141177</v>
      </c>
      <c r="R15" s="252">
        <f t="shared" si="3"/>
        <v>-0.15360185804444598</v>
      </c>
      <c r="S15" s="252">
        <f t="shared" si="3"/>
        <v>-0.12936815971830629</v>
      </c>
      <c r="T15" s="252">
        <f t="shared" si="3"/>
        <v>-0.10458781685299276</v>
      </c>
      <c r="U15" s="252">
        <f t="shared" si="3"/>
        <v>-7.9260829448505349E-2</v>
      </c>
      <c r="V15" s="252">
        <f t="shared" si="3"/>
        <v>-5.3387197504844039E-2</v>
      </c>
      <c r="W15" s="252">
        <f t="shared" si="3"/>
        <v>-2.7240243291595793E-2</v>
      </c>
      <c r="X15" s="252">
        <f t="shared" si="3"/>
        <v>0</v>
      </c>
    </row>
    <row r="16" spans="1:24" ht="15" x14ac:dyDescent="0.25">
      <c r="A16" s="217" t="s">
        <v>298</v>
      </c>
      <c r="B16" s="217" t="s">
        <v>260</v>
      </c>
      <c r="C16" s="217" t="s">
        <v>0</v>
      </c>
      <c r="D16" s="250">
        <f>'CO2'!D17+VOCs!D16+NOx!D16+PM!D16+'SO2'!D16</f>
        <v>-148.5940585408878</v>
      </c>
      <c r="E16" s="250">
        <f>'CO2'!E17+VOCs!E16+NOx!E16+PM!E16+'SO2'!E16</f>
        <v>-141.16435561384338</v>
      </c>
      <c r="F16" s="250">
        <f>'CO2'!F17+VOCs!F16+NOx!F16+PM!F16+'SO2'!F16</f>
        <v>-135.41339789068542</v>
      </c>
      <c r="G16" s="250">
        <f>'CO2'!G17+VOCs!G16+NOx!G16+PM!G16+'SO2'!G16</f>
        <v>-131.06139450409941</v>
      </c>
      <c r="H16" s="250">
        <f>'CO2'!H17+VOCs!H16+NOx!H16+PM!H16+'SO2'!H16</f>
        <v>-124.84411866875075</v>
      </c>
      <c r="I16" s="250">
        <f>'CO2'!I17+VOCs!I16+NOx!I16+PM!I16+'SO2'!I16</f>
        <v>-118.44031558852582</v>
      </c>
      <c r="J16" s="250">
        <f>'CO2'!J17+VOCs!J16+NOx!J16+PM!J16+'SO2'!J16</f>
        <v>-111.84998526342466</v>
      </c>
      <c r="K16" s="250">
        <f>'CO2'!K17+VOCs!K16+NOx!K16+PM!K16+'SO2'!K16</f>
        <v>-105.07312769344718</v>
      </c>
      <c r="L16" s="250">
        <f>'CO2'!L17+VOCs!L16+NOx!L16+PM!L16+'SO2'!L16</f>
        <v>-98.109742878593465</v>
      </c>
      <c r="M16" s="250">
        <f>'CO2'!M17+VOCs!M16+NOx!M16+PM!M16+'SO2'!M16</f>
        <v>-89.933930972043996</v>
      </c>
      <c r="N16" s="250">
        <f>'CO2'!N17+VOCs!N16+NOx!N16+PM!N16+'SO2'!N16</f>
        <v>-82.690755289875881</v>
      </c>
      <c r="O16" s="250">
        <f>'CO2'!O17+VOCs!O16+NOx!O16+PM!O16+'SO2'!O16</f>
        <v>-76.100424964774675</v>
      </c>
      <c r="P16" s="250">
        <f>'CO2'!P17+VOCs!P16+NOx!P16+PM!P16+'SO2'!P16</f>
        <v>-68.390931170415897</v>
      </c>
      <c r="Q16" s="250">
        <f>'CO2'!Q17+VOCs!Q16+NOx!Q16+PM!Q16+'SO2'!Q16</f>
        <v>-60.494910131180809</v>
      </c>
      <c r="R16" s="250">
        <f>'CO2'!R17+VOCs!R16+NOx!R16+PM!R16+'SO2'!R16</f>
        <v>-52.412361847069491</v>
      </c>
      <c r="S16" s="250">
        <f>'CO2'!S17+VOCs!S16+NOx!S16+PM!S16+'SO2'!S16</f>
        <v>-44.143286318081891</v>
      </c>
      <c r="T16" s="250">
        <f>'CO2'!T17+VOCs!T16+NOx!T16+PM!T16+'SO2'!T16</f>
        <v>-35.687683544218032</v>
      </c>
      <c r="U16" s="250">
        <f>'CO2'!U17+VOCs!U16+NOx!U16+PM!U16+'SO2'!U16</f>
        <v>-27.045553525477903</v>
      </c>
      <c r="V16" s="250">
        <f>'CO2'!V17+VOCs!V16+NOx!V16+PM!V16+'SO2'!V16</f>
        <v>-18.216896261861507</v>
      </c>
      <c r="W16" s="250">
        <f>'CO2'!W17+VOCs!W16+NOx!W16+PM!W16+'SO2'!W16</f>
        <v>-9.2949753758069829</v>
      </c>
      <c r="X16" s="250">
        <f>'CO2'!X17+VOCs!X16+NOx!X16+PM!X16+'SO2'!X16</f>
        <v>0</v>
      </c>
    </row>
    <row r="17" spans="1:24" ht="15" x14ac:dyDescent="0.25">
      <c r="A17" s="217" t="s">
        <v>298</v>
      </c>
      <c r="B17" s="217" t="s">
        <v>260</v>
      </c>
      <c r="C17" s="217" t="s">
        <v>451</v>
      </c>
      <c r="D17" s="250">
        <f>'CO2'!D18+VOCs!D17+NOx!D17+PM!D17+'SO2'!D17</f>
        <v>-353.48434902740945</v>
      </c>
      <c r="E17" s="250">
        <f>'CO2'!E18+VOCs!E17+NOx!E17+PM!E17+'SO2'!E17</f>
        <v>-335.81013157603894</v>
      </c>
      <c r="F17" s="250">
        <f>'CO2'!F18+VOCs!F17+NOx!F17+PM!F17+'SO2'!F17</f>
        <v>-322.12941266293859</v>
      </c>
      <c r="G17" s="250">
        <f>'CO2'!G18+VOCs!G17+NOx!G17+PM!G17+'SO2'!G17</f>
        <v>-311.77660919839673</v>
      </c>
      <c r="H17" s="250">
        <f>'CO2'!H18+VOCs!H17+NOx!H17+PM!H17+'SO2'!H17</f>
        <v>-296.98658513577698</v>
      </c>
      <c r="I17" s="250">
        <f>'CO2'!I18+VOCs!I17+NOx!I17+PM!I17+'SO2'!I17</f>
        <v>-281.75283901334939</v>
      </c>
      <c r="J17" s="250">
        <f>'CO2'!J18+VOCs!J17+NOx!J17+PM!J17+'SO2'!J17</f>
        <v>-266.07537083111396</v>
      </c>
      <c r="K17" s="250">
        <f>'CO2'!K18+VOCs!K17+NOx!K17+PM!K17+'SO2'!K17</f>
        <v>-249.9541805890708</v>
      </c>
      <c r="L17" s="250">
        <f>'CO2'!L18+VOCs!L17+NOx!L17+PM!L17+'SO2'!L17</f>
        <v>-233.38926828721981</v>
      </c>
      <c r="M17" s="250">
        <f>'CO2'!M18+VOCs!M17+NOx!M17+PM!M17+'SO2'!M17</f>
        <v>-213.94016259661814</v>
      </c>
      <c r="N17" s="250">
        <f>'CO2'!N18+VOCs!N17+NOx!N17+PM!N17+'SO2'!N17</f>
        <v>-196.70966720505552</v>
      </c>
      <c r="O17" s="250">
        <f>'CO2'!O18+VOCs!O17+NOx!O17+PM!O17+'SO2'!O17</f>
        <v>-181.03219902282007</v>
      </c>
      <c r="P17" s="250">
        <f>'CO2'!P18+VOCs!P17+NOx!P17+PM!P17+'SO2'!P17</f>
        <v>-162.69239848173794</v>
      </c>
      <c r="Q17" s="250">
        <f>'CO2'!Q18+VOCs!Q17+NOx!Q17+PM!Q17+'SO2'!Q17</f>
        <v>-143.90887588084792</v>
      </c>
      <c r="R17" s="250">
        <f>'CO2'!R18+VOCs!R17+NOx!R17+PM!R17+'SO2'!R17</f>
        <v>-124.68163122015014</v>
      </c>
      <c r="S17" s="250">
        <f>'CO2'!S18+VOCs!S17+NOx!S17+PM!S17+'SO2'!S17</f>
        <v>-105.01066449964456</v>
      </c>
      <c r="T17" s="250">
        <f>'CO2'!T18+VOCs!T17+NOx!T17+PM!T17+'SO2'!T17</f>
        <v>-84.895975719331204</v>
      </c>
      <c r="U17" s="250">
        <f>'CO2'!U18+VOCs!U17+NOx!U17+PM!U17+'SO2'!U17</f>
        <v>-64.337564879210035</v>
      </c>
      <c r="V17" s="250">
        <f>'CO2'!V18+VOCs!V17+NOx!V17+PM!V17+'SO2'!V17</f>
        <v>-43.335431979281061</v>
      </c>
      <c r="W17" s="250">
        <f>'CO2'!W18+VOCs!W17+NOx!W17+PM!W17+'SO2'!W17</f>
        <v>-22.111438049448203</v>
      </c>
      <c r="X17" s="250">
        <f>'CO2'!X18+VOCs!X17+NOx!X17+PM!X17+'SO2'!X17</f>
        <v>0</v>
      </c>
    </row>
    <row r="18" spans="1:24" ht="15" x14ac:dyDescent="0.25">
      <c r="A18" s="217" t="s">
        <v>298</v>
      </c>
      <c r="B18" s="217" t="s">
        <v>260</v>
      </c>
      <c r="C18" s="217" t="s">
        <v>1</v>
      </c>
      <c r="D18" s="250">
        <f>'CO2'!D19+VOCs!D18+NOx!D18+PM!D18+'SO2'!D18</f>
        <v>-208.91052006683208</v>
      </c>
      <c r="E18" s="250">
        <f>'CO2'!E19+VOCs!E18+NOx!E18+PM!E18+'SO2'!E18</f>
        <v>-198.46499406349045</v>
      </c>
      <c r="F18" s="250">
        <f>'CO2'!F19+VOCs!F18+NOx!F18+PM!F18+'SO2'!F18</f>
        <v>-190.37964004177024</v>
      </c>
      <c r="G18" s="250">
        <f>'CO2'!G19+VOCs!G18+NOx!G18+PM!G18+'SO2'!G18</f>
        <v>-184.26109600473447</v>
      </c>
      <c r="H18" s="250">
        <f>'CO2'!H19+VOCs!H18+NOx!H18+PM!H18+'SO2'!H18</f>
        <v>-175.52013865478608</v>
      </c>
      <c r="I18" s="250">
        <f>'CO2'!I19+VOCs!I18+NOx!I18+PM!I18+'SO2'!I18</f>
        <v>-166.51693997354644</v>
      </c>
      <c r="J18" s="250">
        <f>'CO2'!J19+VOCs!J18+NOx!J18+PM!J18+'SO2'!J18</f>
        <v>-157.25149996101553</v>
      </c>
      <c r="K18" s="250">
        <f>'CO2'!K19+VOCs!K18+NOx!K18+PM!K18+'SO2'!K18</f>
        <v>-147.72381861719333</v>
      </c>
      <c r="L18" s="250">
        <f>'CO2'!L19+VOCs!L18+NOx!L18+PM!L18+'SO2'!L18</f>
        <v>-137.93389594207986</v>
      </c>
      <c r="M18" s="250">
        <f>'CO2'!M19+VOCs!M18+NOx!M18+PM!M18+'SO2'!M18</f>
        <v>-126.43940461357322</v>
      </c>
      <c r="N18" s="250">
        <f>'CO2'!N19+VOCs!N18+NOx!N18+PM!N18+'SO2'!N18</f>
        <v>-116.25611994152288</v>
      </c>
      <c r="O18" s="250">
        <f>'CO2'!O19+VOCs!O18+NOx!O18+PM!O18+'SO2'!O18</f>
        <v>-106.99067992899195</v>
      </c>
      <c r="P18" s="250">
        <f>'CO2'!P19+VOCs!P18+NOx!P18+PM!P18+'SO2'!P18</f>
        <v>-96.151791928713479</v>
      </c>
      <c r="Q18" s="250">
        <f>'CO2'!Q19+VOCs!Q18+NOx!Q18+PM!Q18+'SO2'!Q18</f>
        <v>-85.050662597143685</v>
      </c>
      <c r="R18" s="250">
        <f>'CO2'!R19+VOCs!R18+NOx!R18+PM!R18+'SO2'!R18</f>
        <v>-73.687291934282683</v>
      </c>
      <c r="S18" s="250">
        <f>'CO2'!S19+VOCs!S18+NOx!S18+PM!S18+'SO2'!S18</f>
        <v>-62.061679940130404</v>
      </c>
      <c r="T18" s="250">
        <f>'CO2'!T19+VOCs!T18+NOx!T18+PM!T18+'SO2'!T18</f>
        <v>-50.173826614686874</v>
      </c>
      <c r="U18" s="250">
        <f>'CO2'!U19+VOCs!U18+NOx!U18+PM!U18+'SO2'!U18</f>
        <v>-38.02373195795208</v>
      </c>
      <c r="V18" s="250">
        <f>'CO2'!V19+VOCs!V18+NOx!V18+PM!V18+'SO2'!V18</f>
        <v>-25.611395969926015</v>
      </c>
      <c r="W18" s="250">
        <f>'CO2'!W19+VOCs!W18+NOx!W18+PM!W18+'SO2'!W18</f>
        <v>-13.067939316254325</v>
      </c>
      <c r="X18" s="250">
        <f>'CO2'!X19+VOCs!X18+NOx!X18+PM!X18+'SO2'!X18</f>
        <v>0</v>
      </c>
    </row>
    <row r="19" spans="1:24" ht="15" x14ac:dyDescent="0.25">
      <c r="A19" s="217" t="s">
        <v>298</v>
      </c>
      <c r="B19" s="217" t="s">
        <v>260</v>
      </c>
      <c r="C19" s="217" t="s">
        <v>452</v>
      </c>
      <c r="D19" s="250">
        <f>'CO2'!D20+VOCs!D19+NOx!D19+PM!D19+'SO2'!D19</f>
        <v>-275.84412648310456</v>
      </c>
      <c r="E19" s="250">
        <f>'CO2'!E20+VOCs!E19+NOx!E19+PM!E19+'SO2'!E19</f>
        <v>-262.05192015894932</v>
      </c>
      <c r="F19" s="250">
        <f>'CO2'!F20+VOCs!F19+NOx!F19+PM!F19+'SO2'!F19</f>
        <v>-251.37606995899486</v>
      </c>
      <c r="G19" s="250">
        <f>'CO2'!G20+VOCs!G19+NOx!G19+PM!G19+'SO2'!G19</f>
        <v>-243.2971831958744</v>
      </c>
      <c r="H19" s="250">
        <f>'CO2'!H20+VOCs!H19+NOx!H19+PM!H19+'SO2'!H19</f>
        <v>-231.75567851697528</v>
      </c>
      <c r="I19" s="250">
        <f>'CO2'!I20+VOCs!I19+NOx!I19+PM!I19+'SO2'!I19</f>
        <v>-219.8679120464983</v>
      </c>
      <c r="J19" s="250">
        <f>'CO2'!J20+VOCs!J19+NOx!J19+PM!J19+'SO2'!J19</f>
        <v>-207.63388378444347</v>
      </c>
      <c r="K19" s="250">
        <f>'CO2'!K20+VOCs!K19+NOx!K19+PM!K19+'SO2'!K19</f>
        <v>-195.05359373081075</v>
      </c>
      <c r="L19" s="250">
        <f>'CO2'!L20+VOCs!L19+NOx!L19+PM!L19+'SO2'!L19</f>
        <v>-182.12704188560016</v>
      </c>
      <c r="M19" s="250">
        <f>'CO2'!M20+VOCs!M19+NOx!M19+PM!M19+'SO2'!M19</f>
        <v>-166.94978839513351</v>
      </c>
      <c r="N19" s="250">
        <f>'CO2'!N20+VOCs!N19+NOx!N19+PM!N19+'SO2'!N19</f>
        <v>-153.50384386255615</v>
      </c>
      <c r="O19" s="250">
        <f>'CO2'!O20+VOCs!O19+NOx!O19+PM!O19+'SO2'!O19</f>
        <v>-141.26981560050135</v>
      </c>
      <c r="P19" s="250">
        <f>'CO2'!P20+VOCs!P19+NOx!P19+PM!P19+'SO2'!P19</f>
        <v>-126.95821658897931</v>
      </c>
      <c r="Q19" s="250">
        <f>'CO2'!Q20+VOCs!Q19+NOx!Q19+PM!Q19+'SO2'!Q19</f>
        <v>-112.30035578587946</v>
      </c>
      <c r="R19" s="250">
        <f>'CO2'!R20+VOCs!R19+NOx!R19+PM!R19+'SO2'!R19</f>
        <v>-97.296233191201736</v>
      </c>
      <c r="S19" s="250">
        <f>'CO2'!S20+VOCs!S19+NOx!S19+PM!S19+'SO2'!S19</f>
        <v>-81.945848804946124</v>
      </c>
      <c r="T19" s="250">
        <f>'CO2'!T20+VOCs!T19+NOx!T19+PM!T19+'SO2'!T19</f>
        <v>-66.249202627112652</v>
      </c>
      <c r="U19" s="250">
        <f>'CO2'!U20+VOCs!U19+NOx!U19+PM!U19+'SO2'!U19</f>
        <v>-50.206294657701307</v>
      </c>
      <c r="V19" s="250">
        <f>'CO2'!V20+VOCs!V19+NOx!V19+PM!V19+'SO2'!V19</f>
        <v>-33.817124896712109</v>
      </c>
      <c r="W19" s="250">
        <f>'CO2'!W20+VOCs!W19+NOx!W19+PM!W19+'SO2'!W19</f>
        <v>-17.254824239933981</v>
      </c>
      <c r="X19" s="250">
        <f>'CO2'!X20+VOCs!X19+NOx!X19+PM!X19+'SO2'!X19</f>
        <v>0</v>
      </c>
    </row>
    <row r="20" spans="1:24" ht="15" x14ac:dyDescent="0.25">
      <c r="A20" s="244" t="s">
        <v>298</v>
      </c>
      <c r="B20" s="244" t="s">
        <v>260</v>
      </c>
      <c r="C20" s="244" t="s">
        <v>99</v>
      </c>
      <c r="D20" s="252">
        <f t="shared" ref="D20:E20" si="4">SUM(D16:D18)</f>
        <v>-710.98892763512936</v>
      </c>
      <c r="E20" s="252">
        <f t="shared" si="4"/>
        <v>-675.43948125337283</v>
      </c>
      <c r="F20" s="252">
        <f>SUM(F16:F18)</f>
        <v>-647.92245059539425</v>
      </c>
      <c r="G20" s="252">
        <f t="shared" ref="G20:X20" si="5">SUM(G16:G18)</f>
        <v>-627.09909970723061</v>
      </c>
      <c r="H20" s="252">
        <f t="shared" si="5"/>
        <v>-597.35084245931375</v>
      </c>
      <c r="I20" s="252">
        <f t="shared" si="5"/>
        <v>-566.71009457542164</v>
      </c>
      <c r="J20" s="252">
        <f t="shared" si="5"/>
        <v>-535.17685605555414</v>
      </c>
      <c r="K20" s="252">
        <f t="shared" si="5"/>
        <v>-502.75112689971132</v>
      </c>
      <c r="L20" s="252">
        <f t="shared" si="5"/>
        <v>-469.43290710789313</v>
      </c>
      <c r="M20" s="252">
        <f t="shared" si="5"/>
        <v>-430.31349818223538</v>
      </c>
      <c r="N20" s="252">
        <f t="shared" si="5"/>
        <v>-395.65654243645429</v>
      </c>
      <c r="O20" s="252">
        <f t="shared" si="5"/>
        <v>-364.12330391658668</v>
      </c>
      <c r="P20" s="252">
        <f t="shared" si="5"/>
        <v>-327.23512158086731</v>
      </c>
      <c r="Q20" s="252">
        <f t="shared" si="5"/>
        <v>-289.4544486091724</v>
      </c>
      <c r="R20" s="252">
        <f t="shared" si="5"/>
        <v>-250.78128500150231</v>
      </c>
      <c r="S20" s="252">
        <f t="shared" si="5"/>
        <v>-211.21563075785687</v>
      </c>
      <c r="T20" s="252">
        <f t="shared" si="5"/>
        <v>-170.75748587823611</v>
      </c>
      <c r="U20" s="252">
        <f t="shared" si="5"/>
        <v>-129.40685036264</v>
      </c>
      <c r="V20" s="252">
        <f t="shared" si="5"/>
        <v>-87.163724211068583</v>
      </c>
      <c r="W20" s="252">
        <f t="shared" si="5"/>
        <v>-44.474352741509513</v>
      </c>
      <c r="X20" s="252">
        <f t="shared" si="5"/>
        <v>0</v>
      </c>
    </row>
    <row r="21" spans="1:24" ht="15" x14ac:dyDescent="0.25">
      <c r="A21" s="218" t="s">
        <v>298</v>
      </c>
      <c r="B21" s="218" t="s">
        <v>4</v>
      </c>
      <c r="C21" s="218" t="s">
        <v>0</v>
      </c>
      <c r="D21" s="251">
        <f>'CO2'!D22+VOCs!D21+NOx!D21+PM!D21+'SO2'!D21</f>
        <v>-26339.792360056035</v>
      </c>
      <c r="E21" s="251">
        <f>'CO2'!E22+VOCs!E21+NOx!E21+PM!E21+'SO2'!E21</f>
        <v>-25022.802742053234</v>
      </c>
      <c r="F21" s="251">
        <f>'CO2'!F22+VOCs!F21+NOx!F21+PM!F21+'SO2'!F21</f>
        <v>-23829.864546478526</v>
      </c>
      <c r="G21" s="251">
        <f>'CO2'!G22+VOCs!G21+NOx!G21+PM!G21+'SO2'!G21</f>
        <v>-22740.302536260562</v>
      </c>
      <c r="H21" s="251">
        <f>'CO2'!H22+VOCs!H21+NOx!H21+PM!H21+'SO2'!H21</f>
        <v>-21512.905612233608</v>
      </c>
      <c r="I21" s="251">
        <f>'CO2'!I22+VOCs!I21+NOx!I21+PM!I21+'SO2'!I21</f>
        <v>-20271.725196825751</v>
      </c>
      <c r="J21" s="251">
        <f>'CO2'!J22+VOCs!J21+NOx!J21+PM!J21+'SO2'!J21</f>
        <v>-19016.761290036993</v>
      </c>
      <c r="K21" s="251">
        <f>'CO2'!K22+VOCs!K21+NOx!K21+PM!K21+'SO2'!K21</f>
        <v>-17748.013891867344</v>
      </c>
      <c r="L21" s="251">
        <f>'CO2'!L22+VOCs!L21+NOx!L21+PM!L21+'SO2'!L21</f>
        <v>-16465.483002316789</v>
      </c>
      <c r="M21" s="251">
        <f>'CO2'!M22+VOCs!M21+NOx!M21+PM!M21+'SO2'!M21</f>
        <v>-15093.359418790389</v>
      </c>
      <c r="N21" s="251">
        <f>'CO2'!N22+VOCs!N21+NOx!N21+PM!N21+'SO2'!N21</f>
        <v>-13790.153292168487</v>
      </c>
      <c r="O21" s="251">
        <f>'CO2'!O22+VOCs!O21+NOx!O21+PM!O21+'SO2'!O21</f>
        <v>-12535.18938537973</v>
      </c>
      <c r="P21" s="251">
        <f>'CO2'!P22+VOCs!P21+NOx!P21+PM!P21+'SO2'!P21</f>
        <v>-11197.52453030558</v>
      </c>
      <c r="Q21" s="251">
        <f>'CO2'!Q22+VOCs!Q21+NOx!Q21+PM!Q21+'SO2'!Q21</f>
        <v>-9846.0761838505277</v>
      </c>
      <c r="R21" s="251">
        <f>'CO2'!R22+VOCs!R21+NOx!R21+PM!R21+'SO2'!R21</f>
        <v>-8480.8443460145772</v>
      </c>
      <c r="S21" s="251">
        <f>'CO2'!S22+VOCs!S21+NOx!S21+PM!S21+'SO2'!S21</f>
        <v>-7101.8290167977293</v>
      </c>
      <c r="T21" s="251">
        <f>'CO2'!T22+VOCs!T21+NOx!T21+PM!T21+'SO2'!T21</f>
        <v>-5709.0301961999794</v>
      </c>
      <c r="U21" s="251">
        <f>'CO2'!U22+VOCs!U21+NOx!U21+PM!U21+'SO2'!U21</f>
        <v>-4302.4478842213312</v>
      </c>
      <c r="V21" s="251">
        <f>'CO2'!V22+VOCs!V21+NOx!V21+PM!V21+'SO2'!V21</f>
        <v>-2882.0820808617837</v>
      </c>
      <c r="W21" s="251">
        <f>'CO2'!W22+VOCs!W21+NOx!W21+PM!W21+'SO2'!W21</f>
        <v>-1454.8245318117865</v>
      </c>
      <c r="X21" s="251">
        <f>'CO2'!X22+VOCs!X21+NOx!X21+PM!X21+'SO2'!X21</f>
        <v>0</v>
      </c>
    </row>
    <row r="22" spans="1:24" ht="15" x14ac:dyDescent="0.25">
      <c r="A22" s="218" t="s">
        <v>298</v>
      </c>
      <c r="B22" s="218" t="s">
        <v>4</v>
      </c>
      <c r="C22" s="218" t="s">
        <v>451</v>
      </c>
      <c r="D22" s="251">
        <f>'CO2'!D23+VOCs!D22+NOx!D22+PM!D22+'SO2'!D22</f>
        <v>-98878.515816038285</v>
      </c>
      <c r="E22" s="251">
        <f>'CO2'!E23+VOCs!E22+NOx!E22+PM!E22+'SO2'!E22</f>
        <v>-93934.590025236364</v>
      </c>
      <c r="F22" s="251">
        <f>'CO2'!F23+VOCs!F22+NOx!F22+PM!F22+'SO2'!F22</f>
        <v>-89456.348259839287</v>
      </c>
      <c r="G22" s="251">
        <f>'CO2'!G23+VOCs!G22+NOx!G22+PM!G22+'SO2'!G22</f>
        <v>-85366.176515612882</v>
      </c>
      <c r="H22" s="251">
        <f>'CO2'!H23+VOCs!H22+NOx!H22+PM!H22+'SO2'!H22</f>
        <v>-80758.578076492253</v>
      </c>
      <c r="I22" s="251">
        <f>'CO2'!I23+VOCs!I22+NOx!I22+PM!I22+'SO2'!I22</f>
        <v>-76099.236967882185</v>
      </c>
      <c r="J22" s="251">
        <f>'CO2'!J23+VOCs!J22+NOx!J22+PM!J22+'SO2'!J22</f>
        <v>-71388.153189782679</v>
      </c>
      <c r="K22" s="251">
        <f>'CO2'!K23+VOCs!K22+NOx!K22+PM!K22+'SO2'!K22</f>
        <v>-66625.326742193749</v>
      </c>
      <c r="L22" s="251">
        <f>'CO2'!L23+VOCs!L22+NOx!L22+PM!L22+'SO2'!L22</f>
        <v>-61810.757625115402</v>
      </c>
      <c r="M22" s="251">
        <f>'CO2'!M23+VOCs!M22+NOx!M22+PM!M22+'SO2'!M22</f>
        <v>-56659.861156355793</v>
      </c>
      <c r="N22" s="251">
        <f>'CO2'!N23+VOCs!N22+NOx!N22+PM!N22+'SO2'!N22</f>
        <v>-51767.678035043311</v>
      </c>
      <c r="O22" s="251">
        <f>'CO2'!O23+VOCs!O22+NOx!O22+PM!O22+'SO2'!O22</f>
        <v>-47056.594256943805</v>
      </c>
      <c r="P22" s="251">
        <f>'CO2'!P23+VOCs!P22+NOx!P22+PM!P22+'SO2'!P22</f>
        <v>-42035.054461907755</v>
      </c>
      <c r="Q22" s="251">
        <f>'CO2'!Q23+VOCs!Q22+NOx!Q22+PM!Q22+'SO2'!Q22</f>
        <v>-36961.771997382268</v>
      </c>
      <c r="R22" s="251">
        <f>'CO2'!R23+VOCs!R22+NOx!R22+PM!R22+'SO2'!R22</f>
        <v>-31836.74686336736</v>
      </c>
      <c r="S22" s="251">
        <f>'CO2'!S23+VOCs!S22+NOx!S22+PM!S22+'SO2'!S22</f>
        <v>-26659.979059863028</v>
      </c>
      <c r="T22" s="251">
        <f>'CO2'!T23+VOCs!T22+NOx!T22+PM!T22+'SO2'!T22</f>
        <v>-21431.468586869265</v>
      </c>
      <c r="U22" s="251">
        <f>'CO2'!U23+VOCs!U22+NOx!U22+PM!U22+'SO2'!U22</f>
        <v>-16151.21544438608</v>
      </c>
      <c r="V22" s="251">
        <f>'CO2'!V23+VOCs!V22+NOx!V22+PM!V22+'SO2'!V22</f>
        <v>-10819.219632413469</v>
      </c>
      <c r="W22" s="251">
        <f>'CO2'!W23+VOCs!W22+NOx!W22+PM!W22+'SO2'!W22</f>
        <v>-5461.352485696143</v>
      </c>
      <c r="X22" s="251">
        <f>'CO2'!X23+VOCs!X22+NOx!X22+PM!X22+'SO2'!X22</f>
        <v>0</v>
      </c>
    </row>
    <row r="23" spans="1:24" ht="15" x14ac:dyDescent="0.25">
      <c r="A23" s="218" t="s">
        <v>298</v>
      </c>
      <c r="B23" s="218" t="s">
        <v>4</v>
      </c>
      <c r="C23" s="218" t="s">
        <v>1</v>
      </c>
      <c r="D23" s="251">
        <f>'CO2'!D24+VOCs!D23+NOx!D23+PM!D23+'SO2'!D23</f>
        <v>-63556.363784027781</v>
      </c>
      <c r="E23" s="251">
        <f>'CO2'!E24+VOCs!E23+NOx!E23+PM!E23+'SO2'!E23</f>
        <v>-60378.545594826399</v>
      </c>
      <c r="F23" s="251">
        <f>'CO2'!F24+VOCs!F23+NOx!F23+PM!F23+'SO2'!F23</f>
        <v>-57500.056163573849</v>
      </c>
      <c r="G23" s="251">
        <f>'CO2'!G24+VOCs!G23+NOx!G23+PM!G23+'SO2'!G23</f>
        <v>-54871.007363945348</v>
      </c>
      <c r="H23" s="251">
        <f>'CO2'!H24+VOCs!H23+NOx!H23+PM!H23+'SO2'!H23</f>
        <v>-51909.3710554848</v>
      </c>
      <c r="I23" s="251">
        <f>'CO2'!I24+VOCs!I23+NOx!I23+PM!I23+'SO2'!I23</f>
        <v>-48914.475996141038</v>
      </c>
      <c r="J23" s="251">
        <f>'CO2'!J24+VOCs!J23+NOx!J23+PM!J23+'SO2'!J23</f>
        <v>-45886.322185914069</v>
      </c>
      <c r="K23" s="251">
        <f>'CO2'!K24+VOCs!K23+NOx!K23+PM!K23+'SO2'!K23</f>
        <v>-42824.909624803906</v>
      </c>
      <c r="L23" s="251">
        <f>'CO2'!L24+VOCs!L23+NOx!L23+PM!L23+'SO2'!L23</f>
        <v>-39730.238312810528</v>
      </c>
      <c r="M23" s="251">
        <f>'CO2'!M24+VOCs!M23+NOx!M23+PM!M23+'SO2'!M23</f>
        <v>-36419.385120076317</v>
      </c>
      <c r="N23" s="251">
        <f>'CO2'!N24+VOCs!N23+NOx!N23+PM!N23+'SO2'!N23</f>
        <v>-33274.825681758135</v>
      </c>
      <c r="O23" s="251">
        <f>'CO2'!O24+VOCs!O23+NOx!O23+PM!O23+'SO2'!O23</f>
        <v>-30246.671871531173</v>
      </c>
      <c r="P23" s="251">
        <f>'CO2'!P24+VOCs!P23+NOx!P23+PM!P23+'SO2'!P23</f>
        <v>-27018.96555600498</v>
      </c>
      <c r="Q23" s="251">
        <f>'CO2'!Q24+VOCs!Q23+NOx!Q23+PM!Q23+'SO2'!Q23</f>
        <v>-23758.000489595579</v>
      </c>
      <c r="R23" s="251">
        <f>'CO2'!R24+VOCs!R23+NOx!R23+PM!R23+'SO2'!R23</f>
        <v>-20463.776672302971</v>
      </c>
      <c r="S23" s="251">
        <f>'CO2'!S24+VOCs!S23+NOx!S23+PM!S23+'SO2'!S23</f>
        <v>-17136.294104127159</v>
      </c>
      <c r="T23" s="251">
        <f>'CO2'!T24+VOCs!T23+NOx!T23+PM!T23+'SO2'!T23</f>
        <v>-13775.552785068143</v>
      </c>
      <c r="U23" s="251">
        <f>'CO2'!U24+VOCs!U23+NOx!U23+PM!U23+'SO2'!U23</f>
        <v>-10381.552715125921</v>
      </c>
      <c r="V23" s="251">
        <f>'CO2'!V24+VOCs!V23+NOx!V23+PM!V23+'SO2'!V23</f>
        <v>-6954.2938943004929</v>
      </c>
      <c r="W23" s="251">
        <f>'CO2'!W24+VOCs!W23+NOx!W23+PM!W23+'SO2'!W23</f>
        <v>-3510.4056980334626</v>
      </c>
      <c r="X23" s="251">
        <f>'CO2'!X24+VOCs!X23+NOx!X23+PM!X23+'SO2'!X23</f>
        <v>0</v>
      </c>
    </row>
    <row r="24" spans="1:24" ht="15" x14ac:dyDescent="0.25">
      <c r="A24" s="218" t="s">
        <v>298</v>
      </c>
      <c r="B24" s="218" t="s">
        <v>4</v>
      </c>
      <c r="C24" s="218" t="s">
        <v>452</v>
      </c>
      <c r="D24" s="251">
        <f>'CO2'!D25+VOCs!D24+NOx!D24+PM!D24+'SO2'!D24</f>
        <v>-101702.76674458936</v>
      </c>
      <c r="E24" s="251">
        <f>'CO2'!E25+VOCs!E24+NOx!E24+PM!E24+'SO2'!E24</f>
        <v>-96617.628407359909</v>
      </c>
      <c r="F24" s="251">
        <f>'CO2'!F25+VOCs!F24+NOx!F24+PM!F24+'SO2'!F24</f>
        <v>-92011.475352439331</v>
      </c>
      <c r="G24" s="251">
        <f>'CO2'!G25+VOCs!G24+NOx!G24+PM!G24+'SO2'!G24</f>
        <v>-87804.47669944285</v>
      </c>
      <c r="H24" s="251">
        <f>'CO2'!H25+VOCs!H24+NOx!H24+PM!H24+'SO2'!H24</f>
        <v>-83065.272177214254</v>
      </c>
      <c r="I24" s="251">
        <f>'CO2'!I25+VOCs!I24+NOx!I24+PM!I24+'SO2'!I24</f>
        <v>-78272.847068062445</v>
      </c>
      <c r="J24" s="251">
        <f>'CO2'!J25+VOCs!J24+NOx!J24+PM!J24+'SO2'!J24</f>
        <v>-73427.201371987438</v>
      </c>
      <c r="K24" s="251">
        <f>'CO2'!K25+VOCs!K24+NOx!K24+PM!K24+'SO2'!K24</f>
        <v>-68528.335088989203</v>
      </c>
      <c r="L24" s="251">
        <f>'CO2'!L25+VOCs!L24+NOx!L24+PM!L24+'SO2'!L24</f>
        <v>-63576.248219067762</v>
      </c>
      <c r="M24" s="251">
        <f>'CO2'!M25+VOCs!M24+NOx!M24+PM!M24+'SO2'!M24</f>
        <v>-58278.227534145466</v>
      </c>
      <c r="N24" s="251">
        <f>'CO2'!N25+VOCs!N24+NOx!N24+PM!N24+'SO2'!N24</f>
        <v>-53246.309783839206</v>
      </c>
      <c r="O24" s="251">
        <f>'CO2'!O25+VOCs!O24+NOx!O24+PM!O24+'SO2'!O24</f>
        <v>-48400.664087764191</v>
      </c>
      <c r="P24" s="251">
        <f>'CO2'!P25+VOCs!P24+NOx!P24+PM!P24+'SO2'!P24</f>
        <v>-43235.694870149913</v>
      </c>
      <c r="Q24" s="251">
        <f>'CO2'!Q25+VOCs!Q24+NOx!Q24+PM!Q24+'SO2'!Q24</f>
        <v>-38017.505065612422</v>
      </c>
      <c r="R24" s="251">
        <f>'CO2'!R25+VOCs!R24+NOx!R24+PM!R24+'SO2'!R24</f>
        <v>-32746.094674151718</v>
      </c>
      <c r="S24" s="251">
        <f>'CO2'!S25+VOCs!S24+NOx!S24+PM!S24+'SO2'!S24</f>
        <v>-27421.463695767816</v>
      </c>
      <c r="T24" s="251">
        <f>'CO2'!T25+VOCs!T24+NOx!T24+PM!T24+'SO2'!T24</f>
        <v>-22043.612130460697</v>
      </c>
      <c r="U24" s="251">
        <f>'CO2'!U25+VOCs!U24+NOx!U24+PM!U24+'SO2'!U24</f>
        <v>-16612.539978230368</v>
      </c>
      <c r="V24" s="251">
        <f>'CO2'!V25+VOCs!V24+NOx!V24+PM!V24+'SO2'!V24</f>
        <v>-11128.247239076825</v>
      </c>
      <c r="W24" s="251">
        <f>'CO2'!W25+VOCs!W24+NOx!W24+PM!W24+'SO2'!W24</f>
        <v>-5617.3442064616847</v>
      </c>
      <c r="X24" s="251">
        <f>'CO2'!X25+VOCs!X24+NOx!X24+PM!X24+'SO2'!X24</f>
        <v>0</v>
      </c>
    </row>
    <row r="25" spans="1:24" ht="15" x14ac:dyDescent="0.25">
      <c r="A25" s="244" t="s">
        <v>298</v>
      </c>
      <c r="B25" s="244" t="s">
        <v>4</v>
      </c>
      <c r="C25" s="244" t="s">
        <v>99</v>
      </c>
      <c r="D25" s="252">
        <f t="shared" ref="D25:E25" si="6">SUM(D21:D23)</f>
        <v>-188774.6719601221</v>
      </c>
      <c r="E25" s="252">
        <f t="shared" si="6"/>
        <v>-179335.93836211599</v>
      </c>
      <c r="F25" s="252">
        <f>SUM(F21:F23)</f>
        <v>-170786.26896989165</v>
      </c>
      <c r="G25" s="252">
        <f t="shared" ref="G25:X25" si="7">SUM(G21:G23)</f>
        <v>-162977.4864158188</v>
      </c>
      <c r="H25" s="252">
        <f t="shared" si="7"/>
        <v>-154180.85474421066</v>
      </c>
      <c r="I25" s="252">
        <f t="shared" si="7"/>
        <v>-145285.43816084898</v>
      </c>
      <c r="J25" s="252">
        <f t="shared" si="7"/>
        <v>-136291.23666573374</v>
      </c>
      <c r="K25" s="252">
        <f t="shared" si="7"/>
        <v>-127198.25025886501</v>
      </c>
      <c r="L25" s="252">
        <f t="shared" si="7"/>
        <v>-118006.47894024271</v>
      </c>
      <c r="M25" s="252">
        <f t="shared" si="7"/>
        <v>-108172.6056952225</v>
      </c>
      <c r="N25" s="252">
        <f t="shared" si="7"/>
        <v>-98832.657008969923</v>
      </c>
      <c r="O25" s="252">
        <f t="shared" si="7"/>
        <v>-89838.455513854715</v>
      </c>
      <c r="P25" s="252">
        <f t="shared" si="7"/>
        <v>-80251.544548218313</v>
      </c>
      <c r="Q25" s="252">
        <f t="shared" si="7"/>
        <v>-70565.848670828374</v>
      </c>
      <c r="R25" s="252">
        <f t="shared" si="7"/>
        <v>-60781.367881684906</v>
      </c>
      <c r="S25" s="252">
        <f t="shared" si="7"/>
        <v>-50898.102180787915</v>
      </c>
      <c r="T25" s="252">
        <f t="shared" si="7"/>
        <v>-40916.051568137387</v>
      </c>
      <c r="U25" s="252">
        <f t="shared" si="7"/>
        <v>-30835.21604373333</v>
      </c>
      <c r="V25" s="252">
        <f t="shared" si="7"/>
        <v>-20655.595607575746</v>
      </c>
      <c r="W25" s="252">
        <f t="shared" si="7"/>
        <v>-10426.582715541392</v>
      </c>
      <c r="X25" s="252">
        <f t="shared" si="7"/>
        <v>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26"/>
  <sheetViews>
    <sheetView zoomScale="80" zoomScaleNormal="80" workbookViewId="0">
      <pane xSplit="3" ySplit="5" topLeftCell="D6" activePane="bottomRight" state="frozen"/>
      <selection pane="topRight" activeCell="D1" sqref="D1"/>
      <selection pane="bottomLeft" activeCell="A5" sqref="A5"/>
      <selection pane="bottomRight" activeCell="B10" sqref="B10"/>
    </sheetView>
  </sheetViews>
  <sheetFormatPr defaultRowHeight="14.4" x14ac:dyDescent="0.3"/>
  <cols>
    <col min="1" max="1" width="23.33203125" customWidth="1"/>
    <col min="2" max="3" width="11" customWidth="1"/>
    <col min="4" max="5" width="14.44140625" customWidth="1"/>
    <col min="6" max="24" width="16" customWidth="1"/>
  </cols>
  <sheetData>
    <row r="1" spans="1:24" ht="19.5" thickBot="1" x14ac:dyDescent="0.3">
      <c r="A1" s="234" t="s">
        <v>758</v>
      </c>
      <c r="B1" s="235"/>
      <c r="C1" s="235"/>
      <c r="D1" s="235"/>
      <c r="E1" s="235"/>
      <c r="F1" s="247"/>
      <c r="G1" s="247"/>
      <c r="H1" s="239" t="s">
        <v>203</v>
      </c>
      <c r="I1" s="263">
        <f>'Unit Costs'!C39</f>
        <v>119.48036679990595</v>
      </c>
      <c r="J1" s="235"/>
      <c r="K1" s="247"/>
      <c r="L1" s="260" t="s">
        <v>210</v>
      </c>
      <c r="M1" s="265">
        <f>'Unit Costs'!C42</f>
        <v>4198</v>
      </c>
      <c r="N1" s="247"/>
      <c r="O1" s="247"/>
      <c r="P1" s="235"/>
      <c r="Q1" s="235"/>
      <c r="R1" s="235"/>
      <c r="S1" s="235"/>
      <c r="T1" s="235"/>
      <c r="U1" s="235"/>
      <c r="V1" s="235"/>
      <c r="W1" s="235"/>
      <c r="X1" s="235"/>
    </row>
    <row r="2" spans="1:24" ht="19.5" thickBot="1" x14ac:dyDescent="0.35">
      <c r="A2" s="237"/>
      <c r="B2" s="235"/>
      <c r="C2" s="235"/>
      <c r="D2" s="235"/>
      <c r="E2" s="235"/>
      <c r="F2" s="247"/>
      <c r="G2" s="247"/>
      <c r="H2" s="239" t="s">
        <v>204</v>
      </c>
      <c r="I2" s="264">
        <f>'Unit Costs'!C40</f>
        <v>50.952268986597694</v>
      </c>
      <c r="J2" s="235"/>
      <c r="K2" s="247"/>
      <c r="L2" s="260" t="s">
        <v>211</v>
      </c>
      <c r="M2" s="266">
        <f>'Unit Costs'!C43</f>
        <v>174029.568</v>
      </c>
      <c r="N2" s="247"/>
      <c r="O2" s="247"/>
      <c r="P2" s="235"/>
      <c r="Q2" s="235"/>
      <c r="R2" s="235"/>
      <c r="S2" s="235"/>
      <c r="T2" s="235"/>
      <c r="U2" s="235"/>
      <c r="V2" s="235"/>
      <c r="W2" s="235"/>
      <c r="X2" s="235"/>
    </row>
    <row r="3" spans="1:24" ht="19.5" thickBot="1" x14ac:dyDescent="0.35">
      <c r="A3" s="237"/>
      <c r="B3" s="235"/>
      <c r="C3" s="235"/>
      <c r="D3" s="235"/>
      <c r="E3" s="235"/>
      <c r="F3" s="247"/>
      <c r="G3" s="247"/>
      <c r="H3" s="239" t="s">
        <v>205</v>
      </c>
      <c r="I3" s="263">
        <f>'Unit Costs'!C41</f>
        <v>1.3549259346343756</v>
      </c>
      <c r="J3" s="235"/>
      <c r="K3" s="247"/>
      <c r="L3" s="260" t="s">
        <v>212</v>
      </c>
      <c r="M3" s="265">
        <f>'Unit Costs'!C44</f>
        <v>9600000</v>
      </c>
      <c r="N3" s="247"/>
      <c r="O3" s="247"/>
      <c r="P3" s="235"/>
      <c r="Q3" s="235"/>
      <c r="R3" s="235"/>
      <c r="S3" s="235"/>
      <c r="T3" s="235"/>
      <c r="U3" s="235"/>
      <c r="V3" s="235"/>
      <c r="W3" s="235"/>
      <c r="X3" s="235"/>
    </row>
    <row r="4" spans="1:24" ht="18.75" x14ac:dyDescent="0.3">
      <c r="A4" s="237"/>
      <c r="B4" s="235"/>
      <c r="C4" s="239" t="s">
        <v>34</v>
      </c>
      <c r="D4" s="240">
        <v>2020</v>
      </c>
      <c r="E4" s="240">
        <v>2021</v>
      </c>
      <c r="F4" s="240">
        <v>2022</v>
      </c>
      <c r="G4" s="240">
        <v>2023</v>
      </c>
      <c r="H4" s="240">
        <v>2024</v>
      </c>
      <c r="I4" s="240">
        <v>2025</v>
      </c>
      <c r="J4" s="240">
        <v>2026</v>
      </c>
      <c r="K4" s="240">
        <v>2027</v>
      </c>
      <c r="L4" s="240">
        <v>2028</v>
      </c>
      <c r="M4" s="240">
        <v>2029</v>
      </c>
      <c r="N4" s="240">
        <v>2030</v>
      </c>
      <c r="O4" s="240">
        <v>2031</v>
      </c>
      <c r="P4" s="240">
        <v>2032</v>
      </c>
      <c r="Q4" s="240">
        <v>2033</v>
      </c>
      <c r="R4" s="240">
        <v>2034</v>
      </c>
      <c r="S4" s="240">
        <v>2035</v>
      </c>
      <c r="T4" s="240">
        <v>2036</v>
      </c>
      <c r="U4" s="240">
        <v>2037</v>
      </c>
      <c r="V4" s="240">
        <v>2038</v>
      </c>
      <c r="W4" s="240">
        <v>2039</v>
      </c>
      <c r="X4" s="240">
        <v>2040</v>
      </c>
    </row>
    <row r="5" spans="1:24" s="4" customFormat="1" ht="15" x14ac:dyDescent="0.25">
      <c r="A5" s="241"/>
      <c r="B5" s="241"/>
      <c r="C5" s="242" t="s">
        <v>270</v>
      </c>
      <c r="D5" s="238">
        <v>0</v>
      </c>
      <c r="E5" s="238">
        <v>1</v>
      </c>
      <c r="F5" s="238">
        <v>2</v>
      </c>
      <c r="G5" s="238">
        <v>3</v>
      </c>
      <c r="H5" s="238">
        <v>4</v>
      </c>
      <c r="I5" s="238">
        <v>5</v>
      </c>
      <c r="J5" s="238">
        <v>6</v>
      </c>
      <c r="K5" s="238">
        <v>7</v>
      </c>
      <c r="L5" s="238">
        <v>8</v>
      </c>
      <c r="M5" s="238">
        <v>9</v>
      </c>
      <c r="N5" s="238">
        <v>10</v>
      </c>
      <c r="O5" s="238">
        <v>11</v>
      </c>
      <c r="P5" s="238">
        <v>12</v>
      </c>
      <c r="Q5" s="238">
        <v>13</v>
      </c>
      <c r="R5" s="238">
        <v>14</v>
      </c>
      <c r="S5" s="238">
        <v>15</v>
      </c>
      <c r="T5" s="238">
        <v>16</v>
      </c>
      <c r="U5" s="238">
        <v>17</v>
      </c>
      <c r="V5" s="238">
        <v>18</v>
      </c>
      <c r="W5" s="238">
        <v>19</v>
      </c>
      <c r="X5" s="238">
        <v>20</v>
      </c>
    </row>
    <row r="6" spans="1:24" ht="18.75" x14ac:dyDescent="0.3">
      <c r="A6" s="214" t="s">
        <v>272</v>
      </c>
      <c r="B6" s="214"/>
      <c r="C6" s="214"/>
      <c r="D6" s="214"/>
      <c r="E6" s="214"/>
      <c r="F6" s="227"/>
      <c r="G6" s="227"/>
      <c r="H6" s="227"/>
      <c r="I6" s="227"/>
      <c r="J6" s="227"/>
      <c r="K6" s="227"/>
      <c r="L6" s="227"/>
      <c r="M6" s="227"/>
      <c r="N6" s="227"/>
      <c r="O6" s="227"/>
      <c r="P6" s="227"/>
      <c r="Q6" s="227"/>
      <c r="R6" s="227"/>
      <c r="S6" s="227"/>
      <c r="T6" s="227"/>
      <c r="U6" s="227"/>
      <c r="V6" s="227"/>
      <c r="W6" s="227"/>
      <c r="X6" s="227"/>
    </row>
    <row r="7" spans="1:24" ht="15" x14ac:dyDescent="0.25">
      <c r="A7" s="217" t="s">
        <v>285</v>
      </c>
      <c r="B7" s="217" t="s">
        <v>258</v>
      </c>
      <c r="C7" s="217" t="s">
        <v>0</v>
      </c>
      <c r="D7" s="250">
        <f>($I$1*$M$1+$I$2*$M$2+$I$3*$M$3)*(1/100000000)*'Straight Line Change'!O6</f>
        <v>-2139.5621720821391</v>
      </c>
      <c r="E7" s="250">
        <f>($I$1*$M$1+$I$2*$M$2+$I$3*$M$3)*(1/100000000)*'Straight Line Change'!P6</f>
        <v>-2032.584063478032</v>
      </c>
      <c r="F7" s="250">
        <f>($I$1*$M$1+$I$2*$M$2+$I$3*$M$3)*(1/100000000)*'Straight Line Change'!Q6</f>
        <v>-1925.6059548739249</v>
      </c>
      <c r="G7" s="250">
        <f>($I$1*$M$1+$I$2*$M$2+$I$3*$M$3)*(1/100000000)*'Straight Line Change'!R6</f>
        <v>-1818.6278462698178</v>
      </c>
      <c r="H7" s="250">
        <f>($I$1*$M$1+$I$2*$M$2+$I$3*$M$3)*(1/100000000)*'Straight Line Change'!S6</f>
        <v>-1711.649737665711</v>
      </c>
      <c r="I7" s="250">
        <f>($I$1*$M$1+$I$2*$M$2+$I$3*$M$3)*(1/100000000)*'Straight Line Change'!T6</f>
        <v>-1604.6716290616041</v>
      </c>
      <c r="J7" s="250">
        <f>($I$1*$M$1+$I$2*$M$2+$I$3*$M$3)*(1/100000000)*'Straight Line Change'!U6</f>
        <v>-1497.693520457497</v>
      </c>
      <c r="K7" s="250">
        <f>($I$1*$M$1+$I$2*$M$2+$I$3*$M$3)*(1/100000000)*'Straight Line Change'!V6</f>
        <v>-1390.7154118533902</v>
      </c>
      <c r="L7" s="250">
        <f>($I$1*$M$1+$I$2*$M$2+$I$3*$M$3)*(1/100000000)*'Straight Line Change'!W6</f>
        <v>-1283.7373032492831</v>
      </c>
      <c r="M7" s="250">
        <f>($I$1*$M$1+$I$2*$M$2+$I$3*$M$3)*(1/100000000)*'Straight Line Change'!X6</f>
        <v>-1176.7591946451762</v>
      </c>
      <c r="N7" s="250">
        <f>($I$1*$M$1+$I$2*$M$2+$I$3*$M$3)*(1/100000000)*'Straight Line Change'!Y6</f>
        <v>-1069.7810860410691</v>
      </c>
      <c r="O7" s="250">
        <f>($I$1*$M$1+$I$2*$M$2+$I$3*$M$3)*(1/100000000)*'Straight Line Change'!Z6</f>
        <v>-962.80297743696224</v>
      </c>
      <c r="P7" s="250">
        <f>($I$1*$M$1+$I$2*$M$2+$I$3*$M$3)*(1/100000000)*'Straight Line Change'!AA6</f>
        <v>-855.82486883285515</v>
      </c>
      <c r="Q7" s="250">
        <f>($I$1*$M$1+$I$2*$M$2+$I$3*$M$3)*(1/100000000)*'Straight Line Change'!AB6</f>
        <v>-748.84676022874817</v>
      </c>
      <c r="R7" s="250">
        <f>($I$1*$M$1+$I$2*$M$2+$I$3*$M$3)*(1/100000000)*'Straight Line Change'!AC6</f>
        <v>-641.86865162464107</v>
      </c>
      <c r="S7" s="250">
        <f>($I$1*$M$1+$I$2*$M$2+$I$3*$M$3)*(1/100000000)*'Straight Line Change'!AD6</f>
        <v>-534.89054302053398</v>
      </c>
      <c r="T7" s="250">
        <f>($I$1*$M$1+$I$2*$M$2+$I$3*$M$3)*(1/100000000)*'Straight Line Change'!AE6</f>
        <v>-427.912434416427</v>
      </c>
      <c r="U7" s="250">
        <f>($I$1*$M$1+$I$2*$M$2+$I$3*$M$3)*(1/100000000)*'Straight Line Change'!AF6</f>
        <v>-320.93432581231997</v>
      </c>
      <c r="V7" s="250">
        <f>($I$1*$M$1+$I$2*$M$2+$I$3*$M$3)*(1/100000000)*'Straight Line Change'!AG6</f>
        <v>-213.95621720821296</v>
      </c>
      <c r="W7" s="250">
        <f>($I$1*$M$1+$I$2*$M$2+$I$3*$M$3)*(1/100000000)*'Straight Line Change'!AH6</f>
        <v>-106.97810860410593</v>
      </c>
      <c r="X7" s="250">
        <f>($I$1*$M$1+$I$2*$M$2+$I$3*$M$3)*(1/100000000)*'Straight Line Change'!AI6</f>
        <v>0</v>
      </c>
    </row>
    <row r="8" spans="1:24" ht="15" x14ac:dyDescent="0.25">
      <c r="A8" s="217" t="s">
        <v>285</v>
      </c>
      <c r="B8" s="217" t="s">
        <v>258</v>
      </c>
      <c r="C8" s="217" t="s">
        <v>451</v>
      </c>
      <c r="D8" s="250">
        <f>($I$1*$M$1+$I$2*$M$2+$I$3*$M$3)*(1/100000000)*'Straight Line Change'!O7</f>
        <v>-7124.6412854632417</v>
      </c>
      <c r="E8" s="250">
        <f>($I$1*$M$1+$I$2*$M$2+$I$3*$M$3)*(1/100000000)*'Straight Line Change'!P7</f>
        <v>-6768.4092211900788</v>
      </c>
      <c r="F8" s="250">
        <f>($I$1*$M$1+$I$2*$M$2+$I$3*$M$3)*(1/100000000)*'Straight Line Change'!Q7</f>
        <v>-6412.1771569169168</v>
      </c>
      <c r="G8" s="250">
        <f>($I$1*$M$1+$I$2*$M$2+$I$3*$M$3)*(1/100000000)*'Straight Line Change'!R7</f>
        <v>-6055.9450926437548</v>
      </c>
      <c r="H8" s="250">
        <f>($I$1*$M$1+$I$2*$M$2+$I$3*$M$3)*(1/100000000)*'Straight Line Change'!S7</f>
        <v>-5699.7130283705928</v>
      </c>
      <c r="I8" s="250">
        <f>($I$1*$M$1+$I$2*$M$2+$I$3*$M$3)*(1/100000000)*'Straight Line Change'!T7</f>
        <v>-5343.4809640974308</v>
      </c>
      <c r="J8" s="250">
        <f>($I$1*$M$1+$I$2*$M$2+$I$3*$M$3)*(1/100000000)*'Straight Line Change'!U7</f>
        <v>-4987.2488998242688</v>
      </c>
      <c r="K8" s="250">
        <f>($I$1*$M$1+$I$2*$M$2+$I$3*$M$3)*(1/100000000)*'Straight Line Change'!V7</f>
        <v>-4631.0168355511069</v>
      </c>
      <c r="L8" s="250">
        <f>($I$1*$M$1+$I$2*$M$2+$I$3*$M$3)*(1/100000000)*'Straight Line Change'!W7</f>
        <v>-4274.7847712779449</v>
      </c>
      <c r="M8" s="250">
        <f>($I$1*$M$1+$I$2*$M$2+$I$3*$M$3)*(1/100000000)*'Straight Line Change'!X7</f>
        <v>-3918.5527070047824</v>
      </c>
      <c r="N8" s="250">
        <f>($I$1*$M$1+$I$2*$M$2+$I$3*$M$3)*(1/100000000)*'Straight Line Change'!Y7</f>
        <v>-3562.3206427316209</v>
      </c>
      <c r="O8" s="250">
        <f>($I$1*$M$1+$I$2*$M$2+$I$3*$M$3)*(1/100000000)*'Straight Line Change'!Z7</f>
        <v>-3206.0885784584589</v>
      </c>
      <c r="P8" s="250">
        <f>($I$1*$M$1+$I$2*$M$2+$I$3*$M$3)*(1/100000000)*'Straight Line Change'!AA7</f>
        <v>-2849.8565141852973</v>
      </c>
      <c r="Q8" s="250">
        <f>($I$1*$M$1+$I$2*$M$2+$I$3*$M$3)*(1/100000000)*'Straight Line Change'!AB7</f>
        <v>-2493.6244499121353</v>
      </c>
      <c r="R8" s="250">
        <f>($I$1*$M$1+$I$2*$M$2+$I$3*$M$3)*(1/100000000)*'Straight Line Change'!AC7</f>
        <v>-2137.3923856389738</v>
      </c>
      <c r="S8" s="250">
        <f>($I$1*$M$1+$I$2*$M$2+$I$3*$M$3)*(1/100000000)*'Straight Line Change'!AD7</f>
        <v>-1781.160321365812</v>
      </c>
      <c r="T8" s="250">
        <f>($I$1*$M$1+$I$2*$M$2+$I$3*$M$3)*(1/100000000)*'Straight Line Change'!AE7</f>
        <v>-1424.92825709265</v>
      </c>
      <c r="U8" s="250">
        <f>($I$1*$M$1+$I$2*$M$2+$I$3*$M$3)*(1/100000000)*'Straight Line Change'!AF7</f>
        <v>-1068.6961928194883</v>
      </c>
      <c r="V8" s="250">
        <f>($I$1*$M$1+$I$2*$M$2+$I$3*$M$3)*(1/100000000)*'Straight Line Change'!AG7</f>
        <v>-712.46412854632626</v>
      </c>
      <c r="W8" s="250">
        <f>($I$1*$M$1+$I$2*$M$2+$I$3*$M$3)*(1/100000000)*'Straight Line Change'!AH7</f>
        <v>-356.23206427316438</v>
      </c>
      <c r="X8" s="250">
        <f>($I$1*$M$1+$I$2*$M$2+$I$3*$M$3)*(1/100000000)*'Straight Line Change'!AI7</f>
        <v>0</v>
      </c>
    </row>
    <row r="9" spans="1:24" ht="15" x14ac:dyDescent="0.25">
      <c r="A9" s="217" t="s">
        <v>285</v>
      </c>
      <c r="B9" s="217" t="s">
        <v>258</v>
      </c>
      <c r="C9" s="217" t="s">
        <v>1</v>
      </c>
      <c r="D9" s="250">
        <f>($I$1*$M$1+$I$2*$M$2+$I$3*$M$3)*(1/100000000)*'Straight Line Change'!O8</f>
        <v>-3678.2773226622812</v>
      </c>
      <c r="E9" s="250">
        <f>($I$1*$M$1+$I$2*$M$2+$I$3*$M$3)*(1/100000000)*'Straight Line Change'!P8</f>
        <v>-3494.3634565291673</v>
      </c>
      <c r="F9" s="250">
        <f>($I$1*$M$1+$I$2*$M$2+$I$3*$M$3)*(1/100000000)*'Straight Line Change'!Q8</f>
        <v>-3310.4495903960533</v>
      </c>
      <c r="G9" s="250">
        <f>($I$1*$M$1+$I$2*$M$2+$I$3*$M$3)*(1/100000000)*'Straight Line Change'!R8</f>
        <v>-3126.5357242629393</v>
      </c>
      <c r="H9" s="250">
        <f>($I$1*$M$1+$I$2*$M$2+$I$3*$M$3)*(1/100000000)*'Straight Line Change'!S8</f>
        <v>-2942.6218581298253</v>
      </c>
      <c r="I9" s="250">
        <f>($I$1*$M$1+$I$2*$M$2+$I$3*$M$3)*(1/100000000)*'Straight Line Change'!T8</f>
        <v>-2758.7079919967109</v>
      </c>
      <c r="J9" s="250">
        <f>($I$1*$M$1+$I$2*$M$2+$I$3*$M$3)*(1/100000000)*'Straight Line Change'!U8</f>
        <v>-2574.7941258635969</v>
      </c>
      <c r="K9" s="250">
        <f>($I$1*$M$1+$I$2*$M$2+$I$3*$M$3)*(1/100000000)*'Straight Line Change'!V8</f>
        <v>-2390.880259730483</v>
      </c>
      <c r="L9" s="250">
        <f>($I$1*$M$1+$I$2*$M$2+$I$3*$M$3)*(1/100000000)*'Straight Line Change'!W8</f>
        <v>-2206.966393597369</v>
      </c>
      <c r="M9" s="250">
        <f>($I$1*$M$1+$I$2*$M$2+$I$3*$M$3)*(1/100000000)*'Straight Line Change'!X8</f>
        <v>-2023.0525274642548</v>
      </c>
      <c r="N9" s="250">
        <f>($I$1*$M$1+$I$2*$M$2+$I$3*$M$3)*(1/100000000)*'Straight Line Change'!Y8</f>
        <v>-1839.1386613311406</v>
      </c>
      <c r="O9" s="250">
        <f>($I$1*$M$1+$I$2*$M$2+$I$3*$M$3)*(1/100000000)*'Straight Line Change'!Z8</f>
        <v>-1655.2247951980266</v>
      </c>
      <c r="P9" s="250">
        <f>($I$1*$M$1+$I$2*$M$2+$I$3*$M$3)*(1/100000000)*'Straight Line Change'!AA8</f>
        <v>-1471.3109290649127</v>
      </c>
      <c r="Q9" s="250">
        <f>($I$1*$M$1+$I$2*$M$2+$I$3*$M$3)*(1/100000000)*'Straight Line Change'!AB8</f>
        <v>-1287.3970629317985</v>
      </c>
      <c r="R9" s="250">
        <f>($I$1*$M$1+$I$2*$M$2+$I$3*$M$3)*(1/100000000)*'Straight Line Change'!AC8</f>
        <v>-1103.4831967986845</v>
      </c>
      <c r="S9" s="250">
        <f>($I$1*$M$1+$I$2*$M$2+$I$3*$M$3)*(1/100000000)*'Straight Line Change'!AD8</f>
        <v>-919.56933066557031</v>
      </c>
      <c r="T9" s="250">
        <f>($I$1*$M$1+$I$2*$M$2+$I$3*$M$3)*(1/100000000)*'Straight Line Change'!AE8</f>
        <v>-735.65546453245634</v>
      </c>
      <c r="U9" s="250">
        <f>($I$1*$M$1+$I$2*$M$2+$I$3*$M$3)*(1/100000000)*'Straight Line Change'!AF8</f>
        <v>-551.74159839934225</v>
      </c>
      <c r="V9" s="250">
        <f>($I$1*$M$1+$I$2*$M$2+$I$3*$M$3)*(1/100000000)*'Straight Line Change'!AG8</f>
        <v>-367.82773226622817</v>
      </c>
      <c r="W9" s="250">
        <f>($I$1*$M$1+$I$2*$M$2+$I$3*$M$3)*(1/100000000)*'Straight Line Change'!AH8</f>
        <v>-183.91386613311408</v>
      </c>
      <c r="X9" s="250">
        <f>($I$1*$M$1+$I$2*$M$2+$I$3*$M$3)*(1/100000000)*'Straight Line Change'!AI8</f>
        <v>0</v>
      </c>
    </row>
    <row r="10" spans="1:24" ht="15" x14ac:dyDescent="0.25">
      <c r="A10" s="217" t="s">
        <v>285</v>
      </c>
      <c r="B10" s="217" t="s">
        <v>258</v>
      </c>
      <c r="C10" s="217" t="s">
        <v>452</v>
      </c>
      <c r="D10" s="250">
        <f>($I$1*$M$1+$I$2*$M$2+$I$3*$M$3)*(1/100000000)*'Straight Line Change'!O9</f>
        <v>-4155.8014716708631</v>
      </c>
      <c r="E10" s="250">
        <f>($I$1*$M$1+$I$2*$M$2+$I$3*$M$3)*(1/100000000)*'Straight Line Change'!P9</f>
        <v>-3948.0113980873198</v>
      </c>
      <c r="F10" s="250">
        <f>($I$1*$M$1+$I$2*$M$2+$I$3*$M$3)*(1/100000000)*'Straight Line Change'!Q9</f>
        <v>-3740.221324503776</v>
      </c>
      <c r="G10" s="250">
        <f>($I$1*$M$1+$I$2*$M$2+$I$3*$M$3)*(1/100000000)*'Straight Line Change'!R9</f>
        <v>-3532.4312509202327</v>
      </c>
      <c r="H10" s="250">
        <f>($I$1*$M$1+$I$2*$M$2+$I$3*$M$3)*(1/100000000)*'Straight Line Change'!S9</f>
        <v>-3324.6411773366899</v>
      </c>
      <c r="I10" s="250">
        <f>($I$1*$M$1+$I$2*$M$2+$I$3*$M$3)*(1/100000000)*'Straight Line Change'!T9</f>
        <v>-3116.8511037531466</v>
      </c>
      <c r="J10" s="250">
        <f>($I$1*$M$1+$I$2*$M$2+$I$3*$M$3)*(1/100000000)*'Straight Line Change'!U9</f>
        <v>-2909.0610301696033</v>
      </c>
      <c r="K10" s="250">
        <f>($I$1*$M$1+$I$2*$M$2+$I$3*$M$3)*(1/100000000)*'Straight Line Change'!V9</f>
        <v>-2701.2709565860605</v>
      </c>
      <c r="L10" s="250">
        <f>($I$1*$M$1+$I$2*$M$2+$I$3*$M$3)*(1/100000000)*'Straight Line Change'!W9</f>
        <v>-2493.4808830025172</v>
      </c>
      <c r="M10" s="250">
        <f>($I$1*$M$1+$I$2*$M$2+$I$3*$M$3)*(1/100000000)*'Straight Line Change'!X9</f>
        <v>-2285.6908094189739</v>
      </c>
      <c r="N10" s="250">
        <f>($I$1*$M$1+$I$2*$M$2+$I$3*$M$3)*(1/100000000)*'Straight Line Change'!Y9</f>
        <v>-2077.9007358354306</v>
      </c>
      <c r="O10" s="250">
        <f>($I$1*$M$1+$I$2*$M$2+$I$3*$M$3)*(1/100000000)*'Straight Line Change'!Z9</f>
        <v>-1870.1106622518876</v>
      </c>
      <c r="P10" s="250">
        <f>($I$1*$M$1+$I$2*$M$2+$I$3*$M$3)*(1/100000000)*'Straight Line Change'!AA9</f>
        <v>-1662.3205886683443</v>
      </c>
      <c r="Q10" s="250">
        <f>($I$1*$M$1+$I$2*$M$2+$I$3*$M$3)*(1/100000000)*'Straight Line Change'!AB9</f>
        <v>-1454.530515084801</v>
      </c>
      <c r="R10" s="250">
        <f>($I$1*$M$1+$I$2*$M$2+$I$3*$M$3)*(1/100000000)*'Straight Line Change'!AC9</f>
        <v>-1246.7404415012575</v>
      </c>
      <c r="S10" s="250">
        <f>($I$1*$M$1+$I$2*$M$2+$I$3*$M$3)*(1/100000000)*'Straight Line Change'!AD9</f>
        <v>-1038.9503679177142</v>
      </c>
      <c r="T10" s="250">
        <f>($I$1*$M$1+$I$2*$M$2+$I$3*$M$3)*(1/100000000)*'Straight Line Change'!AE9</f>
        <v>-831.16029433417089</v>
      </c>
      <c r="U10" s="250">
        <f>($I$1*$M$1+$I$2*$M$2+$I$3*$M$3)*(1/100000000)*'Straight Line Change'!AF9</f>
        <v>-623.37022075062771</v>
      </c>
      <c r="V10" s="250">
        <f>($I$1*$M$1+$I$2*$M$2+$I$3*$M$3)*(1/100000000)*'Straight Line Change'!AG9</f>
        <v>-415.58014716708442</v>
      </c>
      <c r="W10" s="250">
        <f>($I$1*$M$1+$I$2*$M$2+$I$3*$M$3)*(1/100000000)*'Straight Line Change'!AH9</f>
        <v>-207.7900735835411</v>
      </c>
      <c r="X10" s="250">
        <f>($I$1*$M$1+$I$2*$M$2+$I$3*$M$3)*(1/100000000)*'Straight Line Change'!AI9</f>
        <v>0</v>
      </c>
    </row>
    <row r="11" spans="1:24" ht="15" x14ac:dyDescent="0.25">
      <c r="A11" s="244" t="s">
        <v>285</v>
      </c>
      <c r="B11" s="244" t="s">
        <v>258</v>
      </c>
      <c r="C11" s="244" t="s">
        <v>99</v>
      </c>
      <c r="D11" s="252">
        <f t="shared" ref="D11:E11" si="0">SUM(D7:D9)</f>
        <v>-12942.480780207661</v>
      </c>
      <c r="E11" s="252">
        <f t="shared" si="0"/>
        <v>-12295.356741197278</v>
      </c>
      <c r="F11" s="252">
        <f>SUM(F7:F9)</f>
        <v>-11648.232702186895</v>
      </c>
      <c r="G11" s="252">
        <f t="shared" ref="G11:X11" si="1">SUM(G7:G9)</f>
        <v>-11001.108663176512</v>
      </c>
      <c r="H11" s="252">
        <f t="shared" si="1"/>
        <v>-10353.984624166129</v>
      </c>
      <c r="I11" s="252">
        <f t="shared" si="1"/>
        <v>-9706.8605851557459</v>
      </c>
      <c r="J11" s="252">
        <f t="shared" si="1"/>
        <v>-9059.7365461453628</v>
      </c>
      <c r="K11" s="252">
        <f t="shared" si="1"/>
        <v>-8412.6125071349798</v>
      </c>
      <c r="L11" s="252">
        <f t="shared" si="1"/>
        <v>-7765.4884681245967</v>
      </c>
      <c r="M11" s="252">
        <f t="shared" si="1"/>
        <v>-7118.3644291142136</v>
      </c>
      <c r="N11" s="252">
        <f t="shared" si="1"/>
        <v>-6471.2403901038306</v>
      </c>
      <c r="O11" s="252">
        <f t="shared" si="1"/>
        <v>-5824.1163510934475</v>
      </c>
      <c r="P11" s="252">
        <f t="shared" si="1"/>
        <v>-5176.9923120830654</v>
      </c>
      <c r="Q11" s="252">
        <f t="shared" si="1"/>
        <v>-4529.8682730726823</v>
      </c>
      <c r="R11" s="252">
        <f t="shared" si="1"/>
        <v>-3882.7442340622993</v>
      </c>
      <c r="S11" s="252">
        <f t="shared" si="1"/>
        <v>-3235.6201950519162</v>
      </c>
      <c r="T11" s="252">
        <f t="shared" si="1"/>
        <v>-2588.4961560415331</v>
      </c>
      <c r="U11" s="252">
        <f t="shared" si="1"/>
        <v>-1941.3721170311505</v>
      </c>
      <c r="V11" s="252">
        <f t="shared" si="1"/>
        <v>-1294.2480780207675</v>
      </c>
      <c r="W11" s="252">
        <f t="shared" si="1"/>
        <v>-647.12403901038442</v>
      </c>
      <c r="X11" s="252">
        <f t="shared" si="1"/>
        <v>0</v>
      </c>
    </row>
    <row r="12" spans="1:24" ht="15" x14ac:dyDescent="0.25">
      <c r="A12" s="218" t="s">
        <v>285</v>
      </c>
      <c r="B12" s="218" t="s">
        <v>259</v>
      </c>
      <c r="C12" s="218" t="s">
        <v>0</v>
      </c>
      <c r="D12" s="251">
        <f>($I$1*$M$1+$I$2*$M$2+$I$3*$M$3)*(1/100000000)*'Straight Line Change'!O21</f>
        <v>-0.69010481623142084</v>
      </c>
      <c r="E12" s="251">
        <f>($I$1*$M$1+$I$2*$M$2+$I$3*$M$3)*(1/100000000)*'Straight Line Change'!P21</f>
        <v>-0.65559957541984981</v>
      </c>
      <c r="F12" s="251">
        <f>($I$1*$M$1+$I$2*$M$2+$I$3*$M$3)*(1/100000000)*'Straight Line Change'!Q21</f>
        <v>-0.62109433460827879</v>
      </c>
      <c r="G12" s="251">
        <f>($I$1*$M$1+$I$2*$M$2+$I$3*$M$3)*(1/100000000)*'Straight Line Change'!R21</f>
        <v>-0.58658909379670776</v>
      </c>
      <c r="H12" s="251">
        <f>($I$1*$M$1+$I$2*$M$2+$I$3*$M$3)*(1/100000000)*'Straight Line Change'!S21</f>
        <v>-0.55208385298513674</v>
      </c>
      <c r="I12" s="251">
        <f>($I$1*$M$1+$I$2*$M$2+$I$3*$M$3)*(1/100000000)*'Straight Line Change'!T21</f>
        <v>-0.51757861217356582</v>
      </c>
      <c r="J12" s="251">
        <f>($I$1*$M$1+$I$2*$M$2+$I$3*$M$3)*(1/100000000)*'Straight Line Change'!U21</f>
        <v>-0.48307337136199474</v>
      </c>
      <c r="K12" s="251">
        <f>($I$1*$M$1+$I$2*$M$2+$I$3*$M$3)*(1/100000000)*'Straight Line Change'!V21</f>
        <v>-0.44856813055042377</v>
      </c>
      <c r="L12" s="251">
        <f>($I$1*$M$1+$I$2*$M$2+$I$3*$M$3)*(1/100000000)*'Straight Line Change'!W21</f>
        <v>-0.41406288973885269</v>
      </c>
      <c r="M12" s="251">
        <f>($I$1*$M$1+$I$2*$M$2+$I$3*$M$3)*(1/100000000)*'Straight Line Change'!X21</f>
        <v>-0.37955764892728161</v>
      </c>
      <c r="N12" s="251">
        <f>($I$1*$M$1+$I$2*$M$2+$I$3*$M$3)*(1/100000000)*'Straight Line Change'!Y21</f>
        <v>-0.34505240811571058</v>
      </c>
      <c r="O12" s="251">
        <f>($I$1*$M$1+$I$2*$M$2+$I$3*$M$3)*(1/100000000)*'Straight Line Change'!Z21</f>
        <v>-0.3105471673041395</v>
      </c>
      <c r="P12" s="251">
        <f>($I$1*$M$1+$I$2*$M$2+$I$3*$M$3)*(1/100000000)*'Straight Line Change'!AA21</f>
        <v>-0.27604192649256842</v>
      </c>
      <c r="Q12" s="251">
        <f>($I$1*$M$1+$I$2*$M$2+$I$3*$M$3)*(1/100000000)*'Straight Line Change'!AB21</f>
        <v>-0.24153668568099737</v>
      </c>
      <c r="R12" s="251">
        <f>($I$1*$M$1+$I$2*$M$2+$I$3*$M$3)*(1/100000000)*'Straight Line Change'!AC21</f>
        <v>-0.20703144486942635</v>
      </c>
      <c r="S12" s="251">
        <f>($I$1*$M$1+$I$2*$M$2+$I$3*$M$3)*(1/100000000)*'Straight Line Change'!AD21</f>
        <v>-0.17252620405785529</v>
      </c>
      <c r="T12" s="251">
        <f>($I$1*$M$1+$I$2*$M$2+$I$3*$M$3)*(1/100000000)*'Straight Line Change'!AE21</f>
        <v>-0.13802096324628427</v>
      </c>
      <c r="U12" s="251">
        <f>($I$1*$M$1+$I$2*$M$2+$I$3*$M$3)*(1/100000000)*'Straight Line Change'!AF21</f>
        <v>-0.10351572243471323</v>
      </c>
      <c r="V12" s="251">
        <f>($I$1*$M$1+$I$2*$M$2+$I$3*$M$3)*(1/100000000)*'Straight Line Change'!AG21</f>
        <v>-6.9010481623142203E-2</v>
      </c>
      <c r="W12" s="251">
        <f>($I$1*$M$1+$I$2*$M$2+$I$3*$M$3)*(1/100000000)*'Straight Line Change'!AH21</f>
        <v>-3.4505240811571157E-2</v>
      </c>
      <c r="X12" s="251">
        <f>($I$1*$M$1+$I$2*$M$2+$I$3*$M$3)*(1/100000000)*'Straight Line Change'!AI21</f>
        <v>0</v>
      </c>
    </row>
    <row r="13" spans="1:24" ht="15" x14ac:dyDescent="0.25">
      <c r="A13" s="218" t="s">
        <v>285</v>
      </c>
      <c r="B13" s="218" t="s">
        <v>259</v>
      </c>
      <c r="C13" s="218" t="s">
        <v>451</v>
      </c>
      <c r="D13" s="251">
        <f>($I$1*$M$1+$I$2*$M$2+$I$3*$M$3)*(1/100000000)*'Straight Line Change'!O22</f>
        <v>-0.93480055615109181</v>
      </c>
      <c r="E13" s="251">
        <f>($I$1*$M$1+$I$2*$M$2+$I$3*$M$3)*(1/100000000)*'Straight Line Change'!P22</f>
        <v>-0.88806052834353721</v>
      </c>
      <c r="F13" s="251">
        <f>($I$1*$M$1+$I$2*$M$2+$I$3*$M$3)*(1/100000000)*'Straight Line Change'!Q22</f>
        <v>-0.84132050053598262</v>
      </c>
      <c r="G13" s="251">
        <f>($I$1*$M$1+$I$2*$M$2+$I$3*$M$3)*(1/100000000)*'Straight Line Change'!R22</f>
        <v>-0.79458047272842802</v>
      </c>
      <c r="H13" s="251">
        <f>($I$1*$M$1+$I$2*$M$2+$I$3*$M$3)*(1/100000000)*'Straight Line Change'!S22</f>
        <v>-0.74784044492087343</v>
      </c>
      <c r="I13" s="251">
        <f>($I$1*$M$1+$I$2*$M$2+$I$3*$M$3)*(1/100000000)*'Straight Line Change'!T22</f>
        <v>-0.70110041711331883</v>
      </c>
      <c r="J13" s="251">
        <f>($I$1*$M$1+$I$2*$M$2+$I$3*$M$3)*(1/100000000)*'Straight Line Change'!U22</f>
        <v>-0.65436038930576423</v>
      </c>
      <c r="K13" s="251">
        <f>($I$1*$M$1+$I$2*$M$2+$I$3*$M$3)*(1/100000000)*'Straight Line Change'!V22</f>
        <v>-0.60762036149820975</v>
      </c>
      <c r="L13" s="251">
        <f>($I$1*$M$1+$I$2*$M$2+$I$3*$M$3)*(1/100000000)*'Straight Line Change'!W22</f>
        <v>-0.56088033369065515</v>
      </c>
      <c r="M13" s="251">
        <f>($I$1*$M$1+$I$2*$M$2+$I$3*$M$3)*(1/100000000)*'Straight Line Change'!X22</f>
        <v>-0.51414030588310056</v>
      </c>
      <c r="N13" s="251">
        <f>($I$1*$M$1+$I$2*$M$2+$I$3*$M$3)*(1/100000000)*'Straight Line Change'!Y22</f>
        <v>-0.46740027807554591</v>
      </c>
      <c r="O13" s="251">
        <f>($I$1*$M$1+$I$2*$M$2+$I$3*$M$3)*(1/100000000)*'Straight Line Change'!Z22</f>
        <v>-0.42066025026799125</v>
      </c>
      <c r="P13" s="251">
        <f>($I$1*$M$1+$I$2*$M$2+$I$3*$M$3)*(1/100000000)*'Straight Line Change'!AA22</f>
        <v>-0.37392022246043666</v>
      </c>
      <c r="Q13" s="251">
        <f>($I$1*$M$1+$I$2*$M$2+$I$3*$M$3)*(1/100000000)*'Straight Line Change'!AB22</f>
        <v>-0.32718019465288201</v>
      </c>
      <c r="R13" s="251">
        <f>($I$1*$M$1+$I$2*$M$2+$I$3*$M$3)*(1/100000000)*'Straight Line Change'!AC22</f>
        <v>-0.28044016684532735</v>
      </c>
      <c r="S13" s="251">
        <f>($I$1*$M$1+$I$2*$M$2+$I$3*$M$3)*(1/100000000)*'Straight Line Change'!AD22</f>
        <v>-0.2337001390377727</v>
      </c>
      <c r="T13" s="251">
        <f>($I$1*$M$1+$I$2*$M$2+$I$3*$M$3)*(1/100000000)*'Straight Line Change'!AE22</f>
        <v>-0.18696011123021811</v>
      </c>
      <c r="U13" s="251">
        <f>($I$1*$M$1+$I$2*$M$2+$I$3*$M$3)*(1/100000000)*'Straight Line Change'!AF22</f>
        <v>-0.14022008342266348</v>
      </c>
      <c r="V13" s="251">
        <f>($I$1*$M$1+$I$2*$M$2+$I$3*$M$3)*(1/100000000)*'Straight Line Change'!AG22</f>
        <v>-9.3480055615108859E-2</v>
      </c>
      <c r="W13" s="251">
        <f>($I$1*$M$1+$I$2*$M$2+$I$3*$M$3)*(1/100000000)*'Straight Line Change'!AH22</f>
        <v>-4.6740027807554235E-2</v>
      </c>
      <c r="X13" s="251">
        <f>($I$1*$M$1+$I$2*$M$2+$I$3*$M$3)*(1/100000000)*'Straight Line Change'!AI22</f>
        <v>0</v>
      </c>
    </row>
    <row r="14" spans="1:24" ht="15" x14ac:dyDescent="0.25">
      <c r="A14" s="218" t="s">
        <v>285</v>
      </c>
      <c r="B14" s="218" t="s">
        <v>259</v>
      </c>
      <c r="C14" s="218" t="s">
        <v>1</v>
      </c>
      <c r="D14" s="251">
        <f>($I$1*$M$1+$I$2*$M$2+$I$3*$M$3)*(1/100000000)*'Straight Line Change'!O23</f>
        <v>-1.1490499239756464</v>
      </c>
      <c r="E14" s="251">
        <f>($I$1*$M$1+$I$2*$M$2+$I$3*$M$3)*(1/100000000)*'Straight Line Change'!P23</f>
        <v>-1.0915974277768641</v>
      </c>
      <c r="F14" s="251">
        <f>($I$1*$M$1+$I$2*$M$2+$I$3*$M$3)*(1/100000000)*'Straight Line Change'!Q23</f>
        <v>-1.0341449315780815</v>
      </c>
      <c r="G14" s="251">
        <f>($I$1*$M$1+$I$2*$M$2+$I$3*$M$3)*(1/100000000)*'Straight Line Change'!R23</f>
        <v>-0.97669243537929917</v>
      </c>
      <c r="H14" s="251">
        <f>($I$1*$M$1+$I$2*$M$2+$I$3*$M$3)*(1/100000000)*'Straight Line Change'!S23</f>
        <v>-0.91923993918051683</v>
      </c>
      <c r="I14" s="251">
        <f>($I$1*$M$1+$I$2*$M$2+$I$3*$M$3)*(1/100000000)*'Straight Line Change'!T23</f>
        <v>-0.86178744298173449</v>
      </c>
      <c r="J14" s="251">
        <f>($I$1*$M$1+$I$2*$M$2+$I$3*$M$3)*(1/100000000)*'Straight Line Change'!U23</f>
        <v>-0.80433494678295214</v>
      </c>
      <c r="K14" s="251">
        <f>($I$1*$M$1+$I$2*$M$2+$I$3*$M$3)*(1/100000000)*'Straight Line Change'!V23</f>
        <v>-0.7468824505841698</v>
      </c>
      <c r="L14" s="251">
        <f>($I$1*$M$1+$I$2*$M$2+$I$3*$M$3)*(1/100000000)*'Straight Line Change'!W23</f>
        <v>-0.68942995438538746</v>
      </c>
      <c r="M14" s="251">
        <f>($I$1*$M$1+$I$2*$M$2+$I$3*$M$3)*(1/100000000)*'Straight Line Change'!X23</f>
        <v>-0.63197745818660511</v>
      </c>
      <c r="N14" s="251">
        <f>($I$1*$M$1+$I$2*$M$2+$I$3*$M$3)*(1/100000000)*'Straight Line Change'!Y23</f>
        <v>-0.57452496198782288</v>
      </c>
      <c r="O14" s="251">
        <f>($I$1*$M$1+$I$2*$M$2+$I$3*$M$3)*(1/100000000)*'Straight Line Change'!Z23</f>
        <v>-0.51707246578904054</v>
      </c>
      <c r="P14" s="251">
        <f>($I$1*$M$1+$I$2*$M$2+$I$3*$M$3)*(1/100000000)*'Straight Line Change'!AA23</f>
        <v>-0.45961996959025819</v>
      </c>
      <c r="Q14" s="251">
        <f>($I$1*$M$1+$I$2*$M$2+$I$3*$M$3)*(1/100000000)*'Straight Line Change'!AB23</f>
        <v>-0.40216747339147579</v>
      </c>
      <c r="R14" s="251">
        <f>($I$1*$M$1+$I$2*$M$2+$I$3*$M$3)*(1/100000000)*'Straight Line Change'!AC23</f>
        <v>-0.34471497719269345</v>
      </c>
      <c r="S14" s="251">
        <f>($I$1*$M$1+$I$2*$M$2+$I$3*$M$3)*(1/100000000)*'Straight Line Change'!AD23</f>
        <v>-0.28726248099391105</v>
      </c>
      <c r="T14" s="251">
        <f>($I$1*$M$1+$I$2*$M$2+$I$3*$M$3)*(1/100000000)*'Straight Line Change'!AE23</f>
        <v>-0.22980998479512871</v>
      </c>
      <c r="U14" s="251">
        <f>($I$1*$M$1+$I$2*$M$2+$I$3*$M$3)*(1/100000000)*'Straight Line Change'!AF23</f>
        <v>-0.17235748859634634</v>
      </c>
      <c r="V14" s="251">
        <f>($I$1*$M$1+$I$2*$M$2+$I$3*$M$3)*(1/100000000)*'Straight Line Change'!AG23</f>
        <v>-0.11490499239756395</v>
      </c>
      <c r="W14" s="251">
        <f>($I$1*$M$1+$I$2*$M$2+$I$3*$M$3)*(1/100000000)*'Straight Line Change'!AH23</f>
        <v>-5.7452496198781587E-2</v>
      </c>
      <c r="X14" s="251">
        <f>($I$1*$M$1+$I$2*$M$2+$I$3*$M$3)*(1/100000000)*'Straight Line Change'!AI23</f>
        <v>0</v>
      </c>
    </row>
    <row r="15" spans="1:24" ht="15" x14ac:dyDescent="0.25">
      <c r="A15" s="218" t="s">
        <v>285</v>
      </c>
      <c r="B15" s="218" t="s">
        <v>259</v>
      </c>
      <c r="C15" s="218" t="s">
        <v>452</v>
      </c>
      <c r="D15" s="251">
        <f>($I$1*$M$1+$I$2*$M$2+$I$3*$M$3)*(1/100000000)*'Straight Line Change'!O24</f>
        <v>-0.74607184039967922</v>
      </c>
      <c r="E15" s="251">
        <f>($I$1*$M$1+$I$2*$M$2+$I$3*$M$3)*(1/100000000)*'Straight Line Change'!P24</f>
        <v>-0.70876824837969521</v>
      </c>
      <c r="F15" s="251">
        <f>($I$1*$M$1+$I$2*$M$2+$I$3*$M$3)*(1/100000000)*'Straight Line Change'!Q24</f>
        <v>-0.67146465635971131</v>
      </c>
      <c r="G15" s="251">
        <f>($I$1*$M$1+$I$2*$M$2+$I$3*$M$3)*(1/100000000)*'Straight Line Change'!R24</f>
        <v>-0.6341610643397273</v>
      </c>
      <c r="H15" s="251">
        <f>($I$1*$M$1+$I$2*$M$2+$I$3*$M$3)*(1/100000000)*'Straight Line Change'!S24</f>
        <v>-0.5968574723197434</v>
      </c>
      <c r="I15" s="251">
        <f>($I$1*$M$1+$I$2*$M$2+$I$3*$M$3)*(1/100000000)*'Straight Line Change'!T24</f>
        <v>-0.55955388029975939</v>
      </c>
      <c r="J15" s="251">
        <f>($I$1*$M$1+$I$2*$M$2+$I$3*$M$3)*(1/100000000)*'Straight Line Change'!U24</f>
        <v>-0.52225028827977538</v>
      </c>
      <c r="K15" s="251">
        <f>($I$1*$M$1+$I$2*$M$2+$I$3*$M$3)*(1/100000000)*'Straight Line Change'!V24</f>
        <v>-0.48494669625979148</v>
      </c>
      <c r="L15" s="251">
        <f>($I$1*$M$1+$I$2*$M$2+$I$3*$M$3)*(1/100000000)*'Straight Line Change'!W24</f>
        <v>-0.44764310423980752</v>
      </c>
      <c r="M15" s="251">
        <f>($I$1*$M$1+$I$2*$M$2+$I$3*$M$3)*(1/100000000)*'Straight Line Change'!X24</f>
        <v>-0.41033951221982357</v>
      </c>
      <c r="N15" s="251">
        <f>($I$1*$M$1+$I$2*$M$2+$I$3*$M$3)*(1/100000000)*'Straight Line Change'!Y24</f>
        <v>-0.37303592019983961</v>
      </c>
      <c r="O15" s="251">
        <f>($I$1*$M$1+$I$2*$M$2+$I$3*$M$3)*(1/100000000)*'Straight Line Change'!Z24</f>
        <v>-0.33573232817985565</v>
      </c>
      <c r="P15" s="251">
        <f>($I$1*$M$1+$I$2*$M$2+$I$3*$M$3)*(1/100000000)*'Straight Line Change'!AA24</f>
        <v>-0.2984287361598717</v>
      </c>
      <c r="Q15" s="251">
        <f>($I$1*$M$1+$I$2*$M$2+$I$3*$M$3)*(1/100000000)*'Straight Line Change'!AB24</f>
        <v>-0.26112514413988769</v>
      </c>
      <c r="R15" s="251">
        <f>($I$1*$M$1+$I$2*$M$2+$I$3*$M$3)*(1/100000000)*'Straight Line Change'!AC24</f>
        <v>-0.22382155211990376</v>
      </c>
      <c r="S15" s="251">
        <f>($I$1*$M$1+$I$2*$M$2+$I$3*$M$3)*(1/100000000)*'Straight Line Change'!AD24</f>
        <v>-0.18651796009991981</v>
      </c>
      <c r="T15" s="251">
        <f>($I$1*$M$1+$I$2*$M$2+$I$3*$M$3)*(1/100000000)*'Straight Line Change'!AE24</f>
        <v>-0.14921436807993585</v>
      </c>
      <c r="U15" s="251">
        <f>($I$1*$M$1+$I$2*$M$2+$I$3*$M$3)*(1/100000000)*'Straight Line Change'!AF24</f>
        <v>-0.11191077605995188</v>
      </c>
      <c r="V15" s="251">
        <f>($I$1*$M$1+$I$2*$M$2+$I$3*$M$3)*(1/100000000)*'Straight Line Change'!AG24</f>
        <v>-7.4607184039967925E-2</v>
      </c>
      <c r="W15" s="251">
        <f>($I$1*$M$1+$I$2*$M$2+$I$3*$M$3)*(1/100000000)*'Straight Line Change'!AH24</f>
        <v>-3.7303592019983962E-2</v>
      </c>
      <c r="X15" s="251">
        <f>($I$1*$M$1+$I$2*$M$2+$I$3*$M$3)*(1/100000000)*'Straight Line Change'!AI24</f>
        <v>0</v>
      </c>
    </row>
    <row r="16" spans="1:24" ht="15" x14ac:dyDescent="0.25">
      <c r="A16" s="244" t="s">
        <v>285</v>
      </c>
      <c r="B16" s="244" t="s">
        <v>259</v>
      </c>
      <c r="C16" s="244" t="s">
        <v>99</v>
      </c>
      <c r="D16" s="252">
        <f t="shared" ref="D16:E16" si="2">SUM(D12:D14)</f>
        <v>-2.7739552963581593</v>
      </c>
      <c r="E16" s="252">
        <f t="shared" si="2"/>
        <v>-2.6352575315402511</v>
      </c>
      <c r="F16" s="252">
        <f>SUM(F12:F14)</f>
        <v>-2.4965597667223429</v>
      </c>
      <c r="G16" s="252">
        <f t="shared" ref="G16:X16" si="3">SUM(G12:G14)</f>
        <v>-2.3578620019044347</v>
      </c>
      <c r="H16" s="252">
        <f t="shared" si="3"/>
        <v>-2.219164237086527</v>
      </c>
      <c r="I16" s="252">
        <f t="shared" si="3"/>
        <v>-2.0804664722686192</v>
      </c>
      <c r="J16" s="252">
        <f t="shared" si="3"/>
        <v>-1.9417687074507111</v>
      </c>
      <c r="K16" s="252">
        <f t="shared" si="3"/>
        <v>-1.8030709426328033</v>
      </c>
      <c r="L16" s="252">
        <f t="shared" si="3"/>
        <v>-1.6643731778148954</v>
      </c>
      <c r="M16" s="252">
        <f t="shared" si="3"/>
        <v>-1.5256754129969874</v>
      </c>
      <c r="N16" s="252">
        <f t="shared" si="3"/>
        <v>-1.3869776481790792</v>
      </c>
      <c r="O16" s="252">
        <f t="shared" si="3"/>
        <v>-1.2482798833611715</v>
      </c>
      <c r="P16" s="252">
        <f t="shared" si="3"/>
        <v>-1.1095821185432633</v>
      </c>
      <c r="Q16" s="252">
        <f t="shared" si="3"/>
        <v>-0.97088435372535509</v>
      </c>
      <c r="R16" s="252">
        <f t="shared" si="3"/>
        <v>-0.83218658890744712</v>
      </c>
      <c r="S16" s="252">
        <f t="shared" si="3"/>
        <v>-0.69348882408953905</v>
      </c>
      <c r="T16" s="252">
        <f t="shared" si="3"/>
        <v>-0.55479105927163108</v>
      </c>
      <c r="U16" s="252">
        <f t="shared" si="3"/>
        <v>-0.41609329445372301</v>
      </c>
      <c r="V16" s="252">
        <f t="shared" si="3"/>
        <v>-0.27739552963581504</v>
      </c>
      <c r="W16" s="252">
        <f t="shared" si="3"/>
        <v>-0.13869776481790699</v>
      </c>
      <c r="X16" s="252">
        <f t="shared" si="3"/>
        <v>0</v>
      </c>
    </row>
    <row r="17" spans="1:24" ht="15" x14ac:dyDescent="0.25">
      <c r="A17" s="217" t="s">
        <v>285</v>
      </c>
      <c r="B17" s="217" t="s">
        <v>260</v>
      </c>
      <c r="C17" s="217" t="s">
        <v>0</v>
      </c>
      <c r="D17" s="250">
        <f>($I$1*$M$1+$I$2*$M$2+$I$3*$M$3)*(1/100000000)*'Straight Line Change'!O36</f>
        <v>-946.53509138052891</v>
      </c>
      <c r="E17" s="250">
        <f>($I$1*$M$1+$I$2*$M$2+$I$3*$M$3)*(1/100000000)*'Straight Line Change'!P36</f>
        <v>-899.20833681150248</v>
      </c>
      <c r="F17" s="250">
        <f>($I$1*$M$1+$I$2*$M$2+$I$3*$M$3)*(1/100000000)*'Straight Line Change'!Q36</f>
        <v>-851.88158224247604</v>
      </c>
      <c r="G17" s="250">
        <f>($I$1*$M$1+$I$2*$M$2+$I$3*$M$3)*(1/100000000)*'Straight Line Change'!R36</f>
        <v>-804.55482767344961</v>
      </c>
      <c r="H17" s="250">
        <f>($I$1*$M$1+$I$2*$M$2+$I$3*$M$3)*(1/100000000)*'Straight Line Change'!S36</f>
        <v>-757.22807310442306</v>
      </c>
      <c r="I17" s="250">
        <f>($I$1*$M$1+$I$2*$M$2+$I$3*$M$3)*(1/100000000)*'Straight Line Change'!T36</f>
        <v>-709.90131853539663</v>
      </c>
      <c r="J17" s="250">
        <f>($I$1*$M$1+$I$2*$M$2+$I$3*$M$3)*(1/100000000)*'Straight Line Change'!U36</f>
        <v>-662.57456396637019</v>
      </c>
      <c r="K17" s="250">
        <f>($I$1*$M$1+$I$2*$M$2+$I$3*$M$3)*(1/100000000)*'Straight Line Change'!V36</f>
        <v>-615.24780939734376</v>
      </c>
      <c r="L17" s="250">
        <f>($I$1*$M$1+$I$2*$M$2+$I$3*$M$3)*(1/100000000)*'Straight Line Change'!W36</f>
        <v>-567.92105482831732</v>
      </c>
      <c r="M17" s="250">
        <f>($I$1*$M$1+$I$2*$M$2+$I$3*$M$3)*(1/100000000)*'Straight Line Change'!X36</f>
        <v>-520.59430025929089</v>
      </c>
      <c r="N17" s="250">
        <f>($I$1*$M$1+$I$2*$M$2+$I$3*$M$3)*(1/100000000)*'Straight Line Change'!Y36</f>
        <v>-473.26754569026446</v>
      </c>
      <c r="O17" s="250">
        <f>($I$1*$M$1+$I$2*$M$2+$I$3*$M$3)*(1/100000000)*'Straight Line Change'!Z36</f>
        <v>-425.94079112123796</v>
      </c>
      <c r="P17" s="250">
        <f>($I$1*$M$1+$I$2*$M$2+$I$3*$M$3)*(1/100000000)*'Straight Line Change'!AA36</f>
        <v>-378.61403655221147</v>
      </c>
      <c r="Q17" s="250">
        <f>($I$1*$M$1+$I$2*$M$2+$I$3*$M$3)*(1/100000000)*'Straight Line Change'!AB36</f>
        <v>-331.28728198318498</v>
      </c>
      <c r="R17" s="250">
        <f>($I$1*$M$1+$I$2*$M$2+$I$3*$M$3)*(1/100000000)*'Straight Line Change'!AC36</f>
        <v>-283.96052741415849</v>
      </c>
      <c r="S17" s="250">
        <f>($I$1*$M$1+$I$2*$M$2+$I$3*$M$3)*(1/100000000)*'Straight Line Change'!AD36</f>
        <v>-236.63377284513197</v>
      </c>
      <c r="T17" s="250">
        <f>($I$1*$M$1+$I$2*$M$2+$I$3*$M$3)*(1/100000000)*'Straight Line Change'!AE36</f>
        <v>-189.30701827610551</v>
      </c>
      <c r="U17" s="250">
        <f>($I$1*$M$1+$I$2*$M$2+$I$3*$M$3)*(1/100000000)*'Straight Line Change'!AF36</f>
        <v>-141.98026370707902</v>
      </c>
      <c r="V17" s="250">
        <f>($I$1*$M$1+$I$2*$M$2+$I$3*$M$3)*(1/100000000)*'Straight Line Change'!AG36</f>
        <v>-94.653509138052556</v>
      </c>
      <c r="W17" s="250">
        <f>($I$1*$M$1+$I$2*$M$2+$I$3*$M$3)*(1/100000000)*'Straight Line Change'!AH36</f>
        <v>-47.326754569026079</v>
      </c>
      <c r="X17" s="250">
        <f>($I$1*$M$1+$I$2*$M$2+$I$3*$M$3)*(1/100000000)*'Straight Line Change'!AI36</f>
        <v>0</v>
      </c>
    </row>
    <row r="18" spans="1:24" ht="15" x14ac:dyDescent="0.25">
      <c r="A18" s="217" t="s">
        <v>285</v>
      </c>
      <c r="B18" s="217" t="s">
        <v>260</v>
      </c>
      <c r="C18" s="217" t="s">
        <v>451</v>
      </c>
      <c r="D18" s="250">
        <f>($I$1*$M$1+$I$2*$M$2+$I$3*$M$3)*(1/100000000)*'Straight Line Change'!O37</f>
        <v>-2251.6737472123073</v>
      </c>
      <c r="E18" s="250">
        <f>($I$1*$M$1+$I$2*$M$2+$I$3*$M$3)*(1/100000000)*'Straight Line Change'!P37</f>
        <v>-2139.0900598516914</v>
      </c>
      <c r="F18" s="250">
        <f>($I$1*$M$1+$I$2*$M$2+$I$3*$M$3)*(1/100000000)*'Straight Line Change'!Q37</f>
        <v>-2026.506372491076</v>
      </c>
      <c r="G18" s="250">
        <f>($I$1*$M$1+$I$2*$M$2+$I$3*$M$3)*(1/100000000)*'Straight Line Change'!R37</f>
        <v>-1913.9226851304604</v>
      </c>
      <c r="H18" s="250">
        <f>($I$1*$M$1+$I$2*$M$2+$I$3*$M$3)*(1/100000000)*'Straight Line Change'!S37</f>
        <v>-1801.338997769845</v>
      </c>
      <c r="I18" s="250">
        <f>($I$1*$M$1+$I$2*$M$2+$I$3*$M$3)*(1/100000000)*'Straight Line Change'!T37</f>
        <v>-1688.7553104092297</v>
      </c>
      <c r="J18" s="250">
        <f>($I$1*$M$1+$I$2*$M$2+$I$3*$M$3)*(1/100000000)*'Straight Line Change'!U37</f>
        <v>-1576.1716230486143</v>
      </c>
      <c r="K18" s="250">
        <f>($I$1*$M$1+$I$2*$M$2+$I$3*$M$3)*(1/100000000)*'Straight Line Change'!V37</f>
        <v>-1463.5879356879989</v>
      </c>
      <c r="L18" s="250">
        <f>($I$1*$M$1+$I$2*$M$2+$I$3*$M$3)*(1/100000000)*'Straight Line Change'!W37</f>
        <v>-1351.0042483273837</v>
      </c>
      <c r="M18" s="250">
        <f>($I$1*$M$1+$I$2*$M$2+$I$3*$M$3)*(1/100000000)*'Straight Line Change'!X37</f>
        <v>-1238.4205609667683</v>
      </c>
      <c r="N18" s="250">
        <f>($I$1*$M$1+$I$2*$M$2+$I$3*$M$3)*(1/100000000)*'Straight Line Change'!Y37</f>
        <v>-1125.8368736061529</v>
      </c>
      <c r="O18" s="250">
        <f>($I$1*$M$1+$I$2*$M$2+$I$3*$M$3)*(1/100000000)*'Straight Line Change'!Z37</f>
        <v>-1013.2531862455376</v>
      </c>
      <c r="P18" s="250">
        <f>($I$1*$M$1+$I$2*$M$2+$I$3*$M$3)*(1/100000000)*'Straight Line Change'!AA37</f>
        <v>-900.66949888492206</v>
      </c>
      <c r="Q18" s="250">
        <f>($I$1*$M$1+$I$2*$M$2+$I$3*$M$3)*(1/100000000)*'Straight Line Change'!AB37</f>
        <v>-788.08581152430668</v>
      </c>
      <c r="R18" s="250">
        <f>($I$1*$M$1+$I$2*$M$2+$I$3*$M$3)*(1/100000000)*'Straight Line Change'!AC37</f>
        <v>-675.50212416369118</v>
      </c>
      <c r="S18" s="250">
        <f>($I$1*$M$1+$I$2*$M$2+$I$3*$M$3)*(1/100000000)*'Straight Line Change'!AD37</f>
        <v>-562.91843680307579</v>
      </c>
      <c r="T18" s="250">
        <f>($I$1*$M$1+$I$2*$M$2+$I$3*$M$3)*(1/100000000)*'Straight Line Change'!AE37</f>
        <v>-450.33474944246035</v>
      </c>
      <c r="U18" s="250">
        <f>($I$1*$M$1+$I$2*$M$2+$I$3*$M$3)*(1/100000000)*'Straight Line Change'!AF37</f>
        <v>-337.75106208184496</v>
      </c>
      <c r="V18" s="250">
        <f>($I$1*$M$1+$I$2*$M$2+$I$3*$M$3)*(1/100000000)*'Straight Line Change'!AG37</f>
        <v>-225.16737472122955</v>
      </c>
      <c r="W18" s="250">
        <f>($I$1*$M$1+$I$2*$M$2+$I$3*$M$3)*(1/100000000)*'Straight Line Change'!AH37</f>
        <v>-112.58368736061412</v>
      </c>
      <c r="X18" s="250">
        <f>($I$1*$M$1+$I$2*$M$2+$I$3*$M$3)*(1/100000000)*'Straight Line Change'!AI37</f>
        <v>0</v>
      </c>
    </row>
    <row r="19" spans="1:24" ht="15" x14ac:dyDescent="0.25">
      <c r="A19" s="217" t="s">
        <v>285</v>
      </c>
      <c r="B19" s="217" t="s">
        <v>260</v>
      </c>
      <c r="C19" s="217" t="s">
        <v>1</v>
      </c>
      <c r="D19" s="250">
        <f>($I$1*$M$1+$I$2*$M$2+$I$3*$M$3)*(1/100000000)*'Straight Line Change'!O38</f>
        <v>-1330.7472730977422</v>
      </c>
      <c r="E19" s="250">
        <f>($I$1*$M$1+$I$2*$M$2+$I$3*$M$3)*(1/100000000)*'Straight Line Change'!P38</f>
        <v>-1264.2099094428552</v>
      </c>
      <c r="F19" s="250">
        <f>($I$1*$M$1+$I$2*$M$2+$I$3*$M$3)*(1/100000000)*'Straight Line Change'!Q38</f>
        <v>-1197.6725457879681</v>
      </c>
      <c r="G19" s="250">
        <f>($I$1*$M$1+$I$2*$M$2+$I$3*$M$3)*(1/100000000)*'Straight Line Change'!R38</f>
        <v>-1131.1351821330811</v>
      </c>
      <c r="H19" s="250">
        <f>($I$1*$M$1+$I$2*$M$2+$I$3*$M$3)*(1/100000000)*'Straight Line Change'!S38</f>
        <v>-1064.5978184781941</v>
      </c>
      <c r="I19" s="250">
        <f>($I$1*$M$1+$I$2*$M$2+$I$3*$M$3)*(1/100000000)*'Straight Line Change'!T38</f>
        <v>-998.06045482330705</v>
      </c>
      <c r="J19" s="250">
        <f>($I$1*$M$1+$I$2*$M$2+$I$3*$M$3)*(1/100000000)*'Straight Line Change'!U38</f>
        <v>-931.52309116842002</v>
      </c>
      <c r="K19" s="250">
        <f>($I$1*$M$1+$I$2*$M$2+$I$3*$M$3)*(1/100000000)*'Straight Line Change'!V38</f>
        <v>-864.98572751353288</v>
      </c>
      <c r="L19" s="250">
        <f>($I$1*$M$1+$I$2*$M$2+$I$3*$M$3)*(1/100000000)*'Straight Line Change'!W38</f>
        <v>-798.44836385864573</v>
      </c>
      <c r="M19" s="250">
        <f>($I$1*$M$1+$I$2*$M$2+$I$3*$M$3)*(1/100000000)*'Straight Line Change'!X38</f>
        <v>-731.91100020375859</v>
      </c>
      <c r="N19" s="250">
        <f>($I$1*$M$1+$I$2*$M$2+$I$3*$M$3)*(1/100000000)*'Straight Line Change'!Y38</f>
        <v>-665.37363654887145</v>
      </c>
      <c r="O19" s="250">
        <f>($I$1*$M$1+$I$2*$M$2+$I$3*$M$3)*(1/100000000)*'Straight Line Change'!Z38</f>
        <v>-598.83627289398441</v>
      </c>
      <c r="P19" s="250">
        <f>($I$1*$M$1+$I$2*$M$2+$I$3*$M$3)*(1/100000000)*'Straight Line Change'!AA38</f>
        <v>-532.29890923909727</v>
      </c>
      <c r="Q19" s="250">
        <f>($I$1*$M$1+$I$2*$M$2+$I$3*$M$3)*(1/100000000)*'Straight Line Change'!AB38</f>
        <v>-465.76154558421013</v>
      </c>
      <c r="R19" s="250">
        <f>($I$1*$M$1+$I$2*$M$2+$I$3*$M$3)*(1/100000000)*'Straight Line Change'!AC38</f>
        <v>-399.22418192932304</v>
      </c>
      <c r="S19" s="250">
        <f>($I$1*$M$1+$I$2*$M$2+$I$3*$M$3)*(1/100000000)*'Straight Line Change'!AD38</f>
        <v>-332.68681827443595</v>
      </c>
      <c r="T19" s="250">
        <f>($I$1*$M$1+$I$2*$M$2+$I$3*$M$3)*(1/100000000)*'Straight Line Change'!AE38</f>
        <v>-266.14945461954886</v>
      </c>
      <c r="U19" s="250">
        <f>($I$1*$M$1+$I$2*$M$2+$I$3*$M$3)*(1/100000000)*'Straight Line Change'!AF38</f>
        <v>-199.6120909646618</v>
      </c>
      <c r="V19" s="250">
        <f>($I$1*$M$1+$I$2*$M$2+$I$3*$M$3)*(1/100000000)*'Straight Line Change'!AG38</f>
        <v>-133.07472730977472</v>
      </c>
      <c r="W19" s="250">
        <f>($I$1*$M$1+$I$2*$M$2+$I$3*$M$3)*(1/100000000)*'Straight Line Change'!AH38</f>
        <v>-66.537363654887628</v>
      </c>
      <c r="X19" s="250">
        <f>($I$1*$M$1+$I$2*$M$2+$I$3*$M$3)*(1/100000000)*'Straight Line Change'!AI38</f>
        <v>0</v>
      </c>
    </row>
    <row r="20" spans="1:24" ht="15" x14ac:dyDescent="0.25">
      <c r="A20" s="217" t="s">
        <v>285</v>
      </c>
      <c r="B20" s="217" t="s">
        <v>260</v>
      </c>
      <c r="C20" s="217" t="s">
        <v>452</v>
      </c>
      <c r="D20" s="250">
        <f>($I$1*$M$1+$I$2*$M$2+$I$3*$M$3)*(1/100000000)*'Straight Line Change'!O39</f>
        <v>-1757.1102642413066</v>
      </c>
      <c r="E20" s="250">
        <f>($I$1*$M$1+$I$2*$M$2+$I$3*$M$3)*(1/100000000)*'Straight Line Change'!P39</f>
        <v>-1669.2547510292413</v>
      </c>
      <c r="F20" s="250">
        <f>($I$1*$M$1+$I$2*$M$2+$I$3*$M$3)*(1/100000000)*'Straight Line Change'!Q39</f>
        <v>-1581.3992378171758</v>
      </c>
      <c r="G20" s="250">
        <f>($I$1*$M$1+$I$2*$M$2+$I$3*$M$3)*(1/100000000)*'Straight Line Change'!R39</f>
        <v>-1493.5437246051106</v>
      </c>
      <c r="H20" s="250">
        <f>($I$1*$M$1+$I$2*$M$2+$I$3*$M$3)*(1/100000000)*'Straight Line Change'!S39</f>
        <v>-1405.6882113930453</v>
      </c>
      <c r="I20" s="250">
        <f>($I$1*$M$1+$I$2*$M$2+$I$3*$M$3)*(1/100000000)*'Straight Line Change'!T39</f>
        <v>-1317.8326981809798</v>
      </c>
      <c r="J20" s="250">
        <f>($I$1*$M$1+$I$2*$M$2+$I$3*$M$3)*(1/100000000)*'Straight Line Change'!U39</f>
        <v>-1229.9771849689146</v>
      </c>
      <c r="K20" s="250">
        <f>($I$1*$M$1+$I$2*$M$2+$I$3*$M$3)*(1/100000000)*'Straight Line Change'!V39</f>
        <v>-1142.1216717568493</v>
      </c>
      <c r="L20" s="250">
        <f>($I$1*$M$1+$I$2*$M$2+$I$3*$M$3)*(1/100000000)*'Straight Line Change'!W39</f>
        <v>-1054.2661585447838</v>
      </c>
      <c r="M20" s="250">
        <f>($I$1*$M$1+$I$2*$M$2+$I$3*$M$3)*(1/100000000)*'Straight Line Change'!X39</f>
        <v>-966.41064533271856</v>
      </c>
      <c r="N20" s="250">
        <f>($I$1*$M$1+$I$2*$M$2+$I$3*$M$3)*(1/100000000)*'Straight Line Change'!Y39</f>
        <v>-878.5551321206533</v>
      </c>
      <c r="O20" s="250">
        <f>($I$1*$M$1+$I$2*$M$2+$I$3*$M$3)*(1/100000000)*'Straight Line Change'!Z39</f>
        <v>-790.69961890858804</v>
      </c>
      <c r="P20" s="250">
        <f>($I$1*$M$1+$I$2*$M$2+$I$3*$M$3)*(1/100000000)*'Straight Line Change'!AA39</f>
        <v>-702.84410569652289</v>
      </c>
      <c r="Q20" s="250">
        <f>($I$1*$M$1+$I$2*$M$2+$I$3*$M$3)*(1/100000000)*'Straight Line Change'!AB39</f>
        <v>-614.98859248445763</v>
      </c>
      <c r="R20" s="250">
        <f>($I$1*$M$1+$I$2*$M$2+$I$3*$M$3)*(1/100000000)*'Straight Line Change'!AC39</f>
        <v>-527.13307927239237</v>
      </c>
      <c r="S20" s="250">
        <f>($I$1*$M$1+$I$2*$M$2+$I$3*$M$3)*(1/100000000)*'Straight Line Change'!AD39</f>
        <v>-439.27756606032705</v>
      </c>
      <c r="T20" s="250">
        <f>($I$1*$M$1+$I$2*$M$2+$I$3*$M$3)*(1/100000000)*'Straight Line Change'!AE39</f>
        <v>-351.42205284826179</v>
      </c>
      <c r="U20" s="250">
        <f>($I$1*$M$1+$I$2*$M$2+$I$3*$M$3)*(1/100000000)*'Straight Line Change'!AF39</f>
        <v>-263.56653963619647</v>
      </c>
      <c r="V20" s="250">
        <f>($I$1*$M$1+$I$2*$M$2+$I$3*$M$3)*(1/100000000)*'Straight Line Change'!AG39</f>
        <v>-175.71102642413121</v>
      </c>
      <c r="W20" s="250">
        <f>($I$1*$M$1+$I$2*$M$2+$I$3*$M$3)*(1/100000000)*'Straight Line Change'!AH39</f>
        <v>-87.855513212065915</v>
      </c>
      <c r="X20" s="250">
        <f>($I$1*$M$1+$I$2*$M$2+$I$3*$M$3)*(1/100000000)*'Straight Line Change'!AI39</f>
        <v>0</v>
      </c>
    </row>
    <row r="21" spans="1:24" ht="15" x14ac:dyDescent="0.25">
      <c r="A21" s="244" t="s">
        <v>285</v>
      </c>
      <c r="B21" s="244" t="s">
        <v>260</v>
      </c>
      <c r="C21" s="244" t="s">
        <v>99</v>
      </c>
      <c r="D21" s="252">
        <f t="shared" ref="D21:E21" si="4">SUM(D17:D19)</f>
        <v>-4528.9561116905788</v>
      </c>
      <c r="E21" s="252">
        <f t="shared" si="4"/>
        <v>-4302.5083061060486</v>
      </c>
      <c r="F21" s="252">
        <f>SUM(F17:F19)</f>
        <v>-4076.0605005215202</v>
      </c>
      <c r="G21" s="252">
        <f t="shared" ref="G21:X21" si="5">SUM(G17:G19)</f>
        <v>-3849.6126949369909</v>
      </c>
      <c r="H21" s="252">
        <f t="shared" si="5"/>
        <v>-3623.1648893524625</v>
      </c>
      <c r="I21" s="252">
        <f t="shared" si="5"/>
        <v>-3396.7170837679332</v>
      </c>
      <c r="J21" s="252">
        <f t="shared" si="5"/>
        <v>-3170.2692781834048</v>
      </c>
      <c r="K21" s="252">
        <f t="shared" si="5"/>
        <v>-2943.8214725988755</v>
      </c>
      <c r="L21" s="252">
        <f t="shared" si="5"/>
        <v>-2717.3736670143467</v>
      </c>
      <c r="M21" s="252">
        <f t="shared" si="5"/>
        <v>-2490.9258614298178</v>
      </c>
      <c r="N21" s="252">
        <f t="shared" si="5"/>
        <v>-2264.4780558452885</v>
      </c>
      <c r="O21" s="252">
        <f t="shared" si="5"/>
        <v>-2038.0302502607599</v>
      </c>
      <c r="P21" s="252">
        <f t="shared" si="5"/>
        <v>-1811.5824446762308</v>
      </c>
      <c r="Q21" s="252">
        <f t="shared" si="5"/>
        <v>-1585.1346390917017</v>
      </c>
      <c r="R21" s="252">
        <f t="shared" si="5"/>
        <v>-1358.6868335071727</v>
      </c>
      <c r="S21" s="252">
        <f t="shared" si="5"/>
        <v>-1132.2390279226438</v>
      </c>
      <c r="T21" s="252">
        <f t="shared" si="5"/>
        <v>-905.79122233811472</v>
      </c>
      <c r="U21" s="252">
        <f t="shared" si="5"/>
        <v>-679.34341675358576</v>
      </c>
      <c r="V21" s="252">
        <f t="shared" si="5"/>
        <v>-452.89561116905679</v>
      </c>
      <c r="W21" s="252">
        <f t="shared" si="5"/>
        <v>-226.44780558452783</v>
      </c>
      <c r="X21" s="252">
        <f t="shared" si="5"/>
        <v>0</v>
      </c>
    </row>
    <row r="22" spans="1:24" ht="15" x14ac:dyDescent="0.25">
      <c r="A22" s="218" t="s">
        <v>285</v>
      </c>
      <c r="B22" s="218" t="s">
        <v>4</v>
      </c>
      <c r="C22" s="218" t="s">
        <v>0</v>
      </c>
      <c r="D22" s="251">
        <f>($I$1*$M$1+$I$2*$M$2+$I$3*$M$3)*(1/100000000)*'Straight Line Change'!O51</f>
        <v>-19086.917719806879</v>
      </c>
      <c r="E22" s="251">
        <f>($I$1*$M$1+$I$2*$M$2+$I$3*$M$3)*(1/100000000)*'Straight Line Change'!P51</f>
        <v>-18132.571833816535</v>
      </c>
      <c r="F22" s="251">
        <f>($I$1*$M$1+$I$2*$M$2+$I$3*$M$3)*(1/100000000)*'Straight Line Change'!Q51</f>
        <v>-17178.225947826191</v>
      </c>
      <c r="G22" s="251">
        <f>($I$1*$M$1+$I$2*$M$2+$I$3*$M$3)*(1/100000000)*'Straight Line Change'!R51</f>
        <v>-16223.880061835845</v>
      </c>
      <c r="H22" s="251">
        <f>($I$1*$M$1+$I$2*$M$2+$I$3*$M$3)*(1/100000000)*'Straight Line Change'!S51</f>
        <v>-15269.534175845502</v>
      </c>
      <c r="I22" s="251">
        <f>($I$1*$M$1+$I$2*$M$2+$I$3*$M$3)*(1/100000000)*'Straight Line Change'!T51</f>
        <v>-14315.188289855158</v>
      </c>
      <c r="J22" s="251">
        <f>($I$1*$M$1+$I$2*$M$2+$I$3*$M$3)*(1/100000000)*'Straight Line Change'!U51</f>
        <v>-13360.842403864814</v>
      </c>
      <c r="K22" s="251">
        <f>($I$1*$M$1+$I$2*$M$2+$I$3*$M$3)*(1/100000000)*'Straight Line Change'!V51</f>
        <v>-12406.496517874468</v>
      </c>
      <c r="L22" s="251">
        <f>($I$1*$M$1+$I$2*$M$2+$I$3*$M$3)*(1/100000000)*'Straight Line Change'!W51</f>
        <v>-11452.150631884124</v>
      </c>
      <c r="M22" s="251">
        <f>($I$1*$M$1+$I$2*$M$2+$I$3*$M$3)*(1/100000000)*'Straight Line Change'!X51</f>
        <v>-10497.80474589378</v>
      </c>
      <c r="N22" s="251">
        <f>($I$1*$M$1+$I$2*$M$2+$I$3*$M$3)*(1/100000000)*'Straight Line Change'!Y51</f>
        <v>-9543.458859903436</v>
      </c>
      <c r="O22" s="251">
        <f>($I$1*$M$1+$I$2*$M$2+$I$3*$M$3)*(1/100000000)*'Straight Line Change'!Z51</f>
        <v>-8589.112973913092</v>
      </c>
      <c r="P22" s="251">
        <f>($I$1*$M$1+$I$2*$M$2+$I$3*$M$3)*(1/100000000)*'Straight Line Change'!AA51</f>
        <v>-7634.7670879227471</v>
      </c>
      <c r="Q22" s="251">
        <f>($I$1*$M$1+$I$2*$M$2+$I$3*$M$3)*(1/100000000)*'Straight Line Change'!AB51</f>
        <v>-6680.4212019324032</v>
      </c>
      <c r="R22" s="251">
        <f>($I$1*$M$1+$I$2*$M$2+$I$3*$M$3)*(1/100000000)*'Straight Line Change'!AC51</f>
        <v>-5726.0753159420592</v>
      </c>
      <c r="S22" s="251">
        <f>($I$1*$M$1+$I$2*$M$2+$I$3*$M$3)*(1/100000000)*'Straight Line Change'!AD51</f>
        <v>-4771.7294299517143</v>
      </c>
      <c r="T22" s="251">
        <f>($I$1*$M$1+$I$2*$M$2+$I$3*$M$3)*(1/100000000)*'Straight Line Change'!AE51</f>
        <v>-3817.3835439613704</v>
      </c>
      <c r="U22" s="251">
        <f>($I$1*$M$1+$I$2*$M$2+$I$3*$M$3)*(1/100000000)*'Straight Line Change'!AF51</f>
        <v>-2863.0376579710264</v>
      </c>
      <c r="V22" s="251">
        <f>($I$1*$M$1+$I$2*$M$2+$I$3*$M$3)*(1/100000000)*'Straight Line Change'!AG51</f>
        <v>-1908.691771980682</v>
      </c>
      <c r="W22" s="251">
        <f>($I$1*$M$1+$I$2*$M$2+$I$3*$M$3)*(1/100000000)*'Straight Line Change'!AH51</f>
        <v>-954.34588599033793</v>
      </c>
      <c r="X22" s="251">
        <f>($I$1*$M$1+$I$2*$M$2+$I$3*$M$3)*(1/100000000)*'Straight Line Change'!AI51</f>
        <v>0</v>
      </c>
    </row>
    <row r="23" spans="1:24" ht="15" x14ac:dyDescent="0.25">
      <c r="A23" s="218" t="s">
        <v>285</v>
      </c>
      <c r="B23" s="218" t="s">
        <v>4</v>
      </c>
      <c r="C23" s="218" t="s">
        <v>451</v>
      </c>
      <c r="D23" s="251">
        <f>($I$1*$M$1+$I$2*$M$2+$I$3*$M$3)*(1/100000000)*'Straight Line Change'!O52</f>
        <v>-71651.517591284864</v>
      </c>
      <c r="E23" s="251">
        <f>($I$1*$M$1+$I$2*$M$2+$I$3*$M$3)*(1/100000000)*'Straight Line Change'!P52</f>
        <v>-68068.941711720618</v>
      </c>
      <c r="F23" s="251">
        <f>($I$1*$M$1+$I$2*$M$2+$I$3*$M$3)*(1/100000000)*'Straight Line Change'!Q52</f>
        <v>-64486.365832156371</v>
      </c>
      <c r="G23" s="251">
        <f>($I$1*$M$1+$I$2*$M$2+$I$3*$M$3)*(1/100000000)*'Straight Line Change'!R52</f>
        <v>-60903.789952592124</v>
      </c>
      <c r="H23" s="251">
        <f>($I$1*$M$1+$I$2*$M$2+$I$3*$M$3)*(1/100000000)*'Straight Line Change'!S52</f>
        <v>-57321.214073027884</v>
      </c>
      <c r="I23" s="251">
        <f>($I$1*$M$1+$I$2*$M$2+$I$3*$M$3)*(1/100000000)*'Straight Line Change'!T52</f>
        <v>-53738.638193463637</v>
      </c>
      <c r="J23" s="251">
        <f>($I$1*$M$1+$I$2*$M$2+$I$3*$M$3)*(1/100000000)*'Straight Line Change'!U52</f>
        <v>-50156.062313899398</v>
      </c>
      <c r="K23" s="251">
        <f>($I$1*$M$1+$I$2*$M$2+$I$3*$M$3)*(1/100000000)*'Straight Line Change'!V52</f>
        <v>-46573.486434335158</v>
      </c>
      <c r="L23" s="251">
        <f>($I$1*$M$1+$I$2*$M$2+$I$3*$M$3)*(1/100000000)*'Straight Line Change'!W52</f>
        <v>-42990.910554770911</v>
      </c>
      <c r="M23" s="251">
        <f>($I$1*$M$1+$I$2*$M$2+$I$3*$M$3)*(1/100000000)*'Straight Line Change'!X52</f>
        <v>-39408.334675206672</v>
      </c>
      <c r="N23" s="251">
        <f>($I$1*$M$1+$I$2*$M$2+$I$3*$M$3)*(1/100000000)*'Straight Line Change'!Y52</f>
        <v>-35825.758795642432</v>
      </c>
      <c r="O23" s="251">
        <f>($I$1*$M$1+$I$2*$M$2+$I$3*$M$3)*(1/100000000)*'Straight Line Change'!Z52</f>
        <v>-32243.182916078185</v>
      </c>
      <c r="P23" s="251">
        <f>($I$1*$M$1+$I$2*$M$2+$I$3*$M$3)*(1/100000000)*'Straight Line Change'!AA52</f>
        <v>-28660.607036513942</v>
      </c>
      <c r="Q23" s="251">
        <f>($I$1*$M$1+$I$2*$M$2+$I$3*$M$3)*(1/100000000)*'Straight Line Change'!AB52</f>
        <v>-25078.031156949695</v>
      </c>
      <c r="R23" s="251">
        <f>($I$1*$M$1+$I$2*$M$2+$I$3*$M$3)*(1/100000000)*'Straight Line Change'!AC52</f>
        <v>-21495.455277385448</v>
      </c>
      <c r="S23" s="251">
        <f>($I$1*$M$1+$I$2*$M$2+$I$3*$M$3)*(1/100000000)*'Straight Line Change'!AD52</f>
        <v>-17912.879397821205</v>
      </c>
      <c r="T23" s="251">
        <f>($I$1*$M$1+$I$2*$M$2+$I$3*$M$3)*(1/100000000)*'Straight Line Change'!AE52</f>
        <v>-14330.303518256958</v>
      </c>
      <c r="U23" s="251">
        <f>($I$1*$M$1+$I$2*$M$2+$I$3*$M$3)*(1/100000000)*'Straight Line Change'!AF52</f>
        <v>-10747.727638692713</v>
      </c>
      <c r="V23" s="251">
        <f>($I$1*$M$1+$I$2*$M$2+$I$3*$M$3)*(1/100000000)*'Straight Line Change'!AG52</f>
        <v>-7165.1517591284683</v>
      </c>
      <c r="W23" s="251">
        <f>($I$1*$M$1+$I$2*$M$2+$I$3*$M$3)*(1/100000000)*'Straight Line Change'!AH52</f>
        <v>-3582.5758795642232</v>
      </c>
      <c r="X23" s="251">
        <f>($I$1*$M$1+$I$2*$M$2+$I$3*$M$3)*(1/100000000)*'Straight Line Change'!AI52</f>
        <v>0</v>
      </c>
    </row>
    <row r="24" spans="1:24" ht="15" x14ac:dyDescent="0.25">
      <c r="A24" s="218" t="s">
        <v>285</v>
      </c>
      <c r="B24" s="218" t="s">
        <v>4</v>
      </c>
      <c r="C24" s="218" t="s">
        <v>1</v>
      </c>
      <c r="D24" s="251">
        <f>($I$1*$M$1+$I$2*$M$2+$I$3*$M$3)*(1/100000000)*'Straight Line Change'!O53</f>
        <v>-46055.605508701556</v>
      </c>
      <c r="E24" s="251">
        <f>($I$1*$M$1+$I$2*$M$2+$I$3*$M$3)*(1/100000000)*'Straight Line Change'!P53</f>
        <v>-43752.825233266478</v>
      </c>
      <c r="F24" s="251">
        <f>($I$1*$M$1+$I$2*$M$2+$I$3*$M$3)*(1/100000000)*'Straight Line Change'!Q53</f>
        <v>-41450.0449578314</v>
      </c>
      <c r="G24" s="251">
        <f>($I$1*$M$1+$I$2*$M$2+$I$3*$M$3)*(1/100000000)*'Straight Line Change'!R53</f>
        <v>-39147.26468239633</v>
      </c>
      <c r="H24" s="251">
        <f>($I$1*$M$1+$I$2*$M$2+$I$3*$M$3)*(1/100000000)*'Straight Line Change'!S53</f>
        <v>-36844.484406961252</v>
      </c>
      <c r="I24" s="251">
        <f>($I$1*$M$1+$I$2*$M$2+$I$3*$M$3)*(1/100000000)*'Straight Line Change'!T53</f>
        <v>-34541.704131526174</v>
      </c>
      <c r="J24" s="251">
        <f>($I$1*$M$1+$I$2*$M$2+$I$3*$M$3)*(1/100000000)*'Straight Line Change'!U53</f>
        <v>-32238.923856091096</v>
      </c>
      <c r="K24" s="251">
        <f>($I$1*$M$1+$I$2*$M$2+$I$3*$M$3)*(1/100000000)*'Straight Line Change'!V53</f>
        <v>-29936.143580656022</v>
      </c>
      <c r="L24" s="251">
        <f>($I$1*$M$1+$I$2*$M$2+$I$3*$M$3)*(1/100000000)*'Straight Line Change'!W53</f>
        <v>-27633.363305220944</v>
      </c>
      <c r="M24" s="251">
        <f>($I$1*$M$1+$I$2*$M$2+$I$3*$M$3)*(1/100000000)*'Straight Line Change'!X53</f>
        <v>-25330.583029785867</v>
      </c>
      <c r="N24" s="251">
        <f>($I$1*$M$1+$I$2*$M$2+$I$3*$M$3)*(1/100000000)*'Straight Line Change'!Y53</f>
        <v>-23027.802754350792</v>
      </c>
      <c r="O24" s="251">
        <f>($I$1*$M$1+$I$2*$M$2+$I$3*$M$3)*(1/100000000)*'Straight Line Change'!Z53</f>
        <v>-20725.022478915715</v>
      </c>
      <c r="P24" s="251">
        <f>($I$1*$M$1+$I$2*$M$2+$I$3*$M$3)*(1/100000000)*'Straight Line Change'!AA53</f>
        <v>-18422.242203480637</v>
      </c>
      <c r="Q24" s="251">
        <f>($I$1*$M$1+$I$2*$M$2+$I$3*$M$3)*(1/100000000)*'Straight Line Change'!AB53</f>
        <v>-16119.461928045561</v>
      </c>
      <c r="R24" s="251">
        <f>($I$1*$M$1+$I$2*$M$2+$I$3*$M$3)*(1/100000000)*'Straight Line Change'!AC53</f>
        <v>-13816.681652610483</v>
      </c>
      <c r="S24" s="251">
        <f>($I$1*$M$1+$I$2*$M$2+$I$3*$M$3)*(1/100000000)*'Straight Line Change'!AD53</f>
        <v>-11513.901377175405</v>
      </c>
      <c r="T24" s="251">
        <f>($I$1*$M$1+$I$2*$M$2+$I$3*$M$3)*(1/100000000)*'Straight Line Change'!AE53</f>
        <v>-9211.1211017403275</v>
      </c>
      <c r="U24" s="251">
        <f>($I$1*$M$1+$I$2*$M$2+$I$3*$M$3)*(1/100000000)*'Straight Line Change'!AF53</f>
        <v>-6908.3408263052488</v>
      </c>
      <c r="V24" s="251">
        <f>($I$1*$M$1+$I$2*$M$2+$I$3*$M$3)*(1/100000000)*'Straight Line Change'!AG53</f>
        <v>-4605.560550870171</v>
      </c>
      <c r="W24" s="251">
        <f>($I$1*$M$1+$I$2*$M$2+$I$3*$M$3)*(1/100000000)*'Straight Line Change'!AH53</f>
        <v>-2302.7802754350928</v>
      </c>
      <c r="X24" s="251">
        <f>($I$1*$M$1+$I$2*$M$2+$I$3*$M$3)*(1/100000000)*'Straight Line Change'!AI53</f>
        <v>0</v>
      </c>
    </row>
    <row r="25" spans="1:24" ht="15" x14ac:dyDescent="0.25">
      <c r="A25" s="218" t="s">
        <v>285</v>
      </c>
      <c r="B25" s="218" t="s">
        <v>4</v>
      </c>
      <c r="C25" s="218" t="s">
        <v>452</v>
      </c>
      <c r="D25" s="251">
        <f>($I$1*$M$1+$I$2*$M$2+$I$3*$M$3)*(1/100000000)*'Straight Line Change'!O54</f>
        <v>-73698.088207957248</v>
      </c>
      <c r="E25" s="251">
        <f>($I$1*$M$1+$I$2*$M$2+$I$3*$M$3)*(1/100000000)*'Straight Line Change'!P54</f>
        <v>-70013.183797559395</v>
      </c>
      <c r="F25" s="251">
        <f>($I$1*$M$1+$I$2*$M$2+$I$3*$M$3)*(1/100000000)*'Straight Line Change'!Q54</f>
        <v>-66328.279387161543</v>
      </c>
      <c r="G25" s="251">
        <f>($I$1*$M$1+$I$2*$M$2+$I$3*$M$3)*(1/100000000)*'Straight Line Change'!R54</f>
        <v>-62643.374976763691</v>
      </c>
      <c r="H25" s="251">
        <f>($I$1*$M$1+$I$2*$M$2+$I$3*$M$3)*(1/100000000)*'Straight Line Change'!S54</f>
        <v>-58958.470566365831</v>
      </c>
      <c r="I25" s="251">
        <f>($I$1*$M$1+$I$2*$M$2+$I$3*$M$3)*(1/100000000)*'Straight Line Change'!T54</f>
        <v>-55273.566155967972</v>
      </c>
      <c r="J25" s="251">
        <f>($I$1*$M$1+$I$2*$M$2+$I$3*$M$3)*(1/100000000)*'Straight Line Change'!U54</f>
        <v>-51588.661745570113</v>
      </c>
      <c r="K25" s="251">
        <f>($I$1*$M$1+$I$2*$M$2+$I$3*$M$3)*(1/100000000)*'Straight Line Change'!V54</f>
        <v>-47903.757335172253</v>
      </c>
      <c r="L25" s="251">
        <f>($I$1*$M$1+$I$2*$M$2+$I$3*$M$3)*(1/100000000)*'Straight Line Change'!W54</f>
        <v>-44218.852924774394</v>
      </c>
      <c r="M25" s="251">
        <f>($I$1*$M$1+$I$2*$M$2+$I$3*$M$3)*(1/100000000)*'Straight Line Change'!X54</f>
        <v>-40533.948514376534</v>
      </c>
      <c r="N25" s="251">
        <f>($I$1*$M$1+$I$2*$M$2+$I$3*$M$3)*(1/100000000)*'Straight Line Change'!Y54</f>
        <v>-36849.044103978675</v>
      </c>
      <c r="O25" s="251">
        <f>($I$1*$M$1+$I$2*$M$2+$I$3*$M$3)*(1/100000000)*'Straight Line Change'!Z54</f>
        <v>-33164.139693580815</v>
      </c>
      <c r="P25" s="251">
        <f>($I$1*$M$1+$I$2*$M$2+$I$3*$M$3)*(1/100000000)*'Straight Line Change'!AA54</f>
        <v>-29479.235283182956</v>
      </c>
      <c r="Q25" s="251">
        <f>($I$1*$M$1+$I$2*$M$2+$I$3*$M$3)*(1/100000000)*'Straight Line Change'!AB54</f>
        <v>-25794.330872785096</v>
      </c>
      <c r="R25" s="251">
        <f>($I$1*$M$1+$I$2*$M$2+$I$3*$M$3)*(1/100000000)*'Straight Line Change'!AC54</f>
        <v>-22109.426462387237</v>
      </c>
      <c r="S25" s="251">
        <f>($I$1*$M$1+$I$2*$M$2+$I$3*$M$3)*(1/100000000)*'Straight Line Change'!AD54</f>
        <v>-18424.522051989377</v>
      </c>
      <c r="T25" s="251">
        <f>($I$1*$M$1+$I$2*$M$2+$I$3*$M$3)*(1/100000000)*'Straight Line Change'!AE54</f>
        <v>-14739.617641591518</v>
      </c>
      <c r="U25" s="251">
        <f>($I$1*$M$1+$I$2*$M$2+$I$3*$M$3)*(1/100000000)*'Straight Line Change'!AF54</f>
        <v>-11054.713231193657</v>
      </c>
      <c r="V25" s="251">
        <f>($I$1*$M$1+$I$2*$M$2+$I$3*$M$3)*(1/100000000)*'Straight Line Change'!AG54</f>
        <v>-7369.8088207957981</v>
      </c>
      <c r="W25" s="251">
        <f>($I$1*$M$1+$I$2*$M$2+$I$3*$M$3)*(1/100000000)*'Straight Line Change'!AH54</f>
        <v>-3684.9044103979386</v>
      </c>
      <c r="X25" s="251">
        <f>($I$1*$M$1+$I$2*$M$2+$I$3*$M$3)*(1/100000000)*'Straight Line Change'!AI54</f>
        <v>0</v>
      </c>
    </row>
    <row r="26" spans="1:24" ht="15" x14ac:dyDescent="0.25">
      <c r="A26" s="244" t="s">
        <v>285</v>
      </c>
      <c r="B26" s="244" t="s">
        <v>4</v>
      </c>
      <c r="C26" s="244" t="s">
        <v>99</v>
      </c>
      <c r="D26" s="252">
        <f t="shared" ref="D26:E26" si="6">SUM(D22:D24)</f>
        <v>-136794.0408197933</v>
      </c>
      <c r="E26" s="252">
        <f t="shared" si="6"/>
        <v>-129954.33877880362</v>
      </c>
      <c r="F26" s="252">
        <f>SUM(F22:F24)</f>
        <v>-123114.63673781395</v>
      </c>
      <c r="G26" s="252">
        <f t="shared" ref="G26:X26" si="7">SUM(G22:G24)</f>
        <v>-116274.9346968243</v>
      </c>
      <c r="H26" s="252">
        <f t="shared" si="7"/>
        <v>-109435.23265583464</v>
      </c>
      <c r="I26" s="252">
        <f t="shared" si="7"/>
        <v>-102595.53061484497</v>
      </c>
      <c r="J26" s="252">
        <f t="shared" si="7"/>
        <v>-95755.82857385531</v>
      </c>
      <c r="K26" s="252">
        <f t="shared" si="7"/>
        <v>-88916.126532865645</v>
      </c>
      <c r="L26" s="252">
        <f t="shared" si="7"/>
        <v>-82076.42449187598</v>
      </c>
      <c r="M26" s="252">
        <f t="shared" si="7"/>
        <v>-75236.722450886315</v>
      </c>
      <c r="N26" s="252">
        <f t="shared" si="7"/>
        <v>-68397.020409896664</v>
      </c>
      <c r="O26" s="252">
        <f t="shared" si="7"/>
        <v>-61557.318368906992</v>
      </c>
      <c r="P26" s="252">
        <f t="shared" si="7"/>
        <v>-54717.616327917327</v>
      </c>
      <c r="Q26" s="252">
        <f t="shared" si="7"/>
        <v>-47877.914286927662</v>
      </c>
      <c r="R26" s="252">
        <f t="shared" si="7"/>
        <v>-41038.21224593799</v>
      </c>
      <c r="S26" s="252">
        <f t="shared" si="7"/>
        <v>-34198.510204948325</v>
      </c>
      <c r="T26" s="252">
        <f t="shared" si="7"/>
        <v>-27358.808163958653</v>
      </c>
      <c r="U26" s="252">
        <f t="shared" si="7"/>
        <v>-20519.106122968988</v>
      </c>
      <c r="V26" s="252">
        <f t="shared" si="7"/>
        <v>-13679.404081979323</v>
      </c>
      <c r="W26" s="252">
        <f t="shared" si="7"/>
        <v>-6839.7020409896541</v>
      </c>
      <c r="X26" s="252">
        <f t="shared" si="7"/>
        <v>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26"/>
  <sheetViews>
    <sheetView zoomScale="80" zoomScaleNormal="80" workbookViewId="0">
      <pane xSplit="3" ySplit="4" topLeftCell="D5" activePane="bottomRight" state="frozen"/>
      <selection pane="topRight" activeCell="D1" sqref="D1"/>
      <selection pane="bottomLeft" activeCell="A5" sqref="A5"/>
      <selection pane="bottomRight" activeCell="B9" sqref="B9"/>
    </sheetView>
  </sheetViews>
  <sheetFormatPr defaultRowHeight="14.4" x14ac:dyDescent="0.3"/>
  <cols>
    <col min="1" max="1" width="23.33203125" customWidth="1"/>
    <col min="2" max="3" width="11" customWidth="1"/>
    <col min="4" max="5" width="15.33203125" customWidth="1"/>
    <col min="6" max="24" width="16" customWidth="1"/>
  </cols>
  <sheetData>
    <row r="1" spans="1:24" ht="19.5" thickBot="1" x14ac:dyDescent="0.3">
      <c r="A1" s="234" t="s">
        <v>759</v>
      </c>
      <c r="B1" s="235"/>
      <c r="C1" s="235"/>
      <c r="D1" s="235"/>
      <c r="E1" s="235"/>
      <c r="F1" s="247"/>
      <c r="G1" s="247"/>
      <c r="H1" s="247"/>
      <c r="I1" s="235"/>
      <c r="J1" s="239" t="s">
        <v>376</v>
      </c>
      <c r="K1" s="324">
        <f>'Unit Costs'!C27</f>
        <v>1.3764772727272729E-3</v>
      </c>
      <c r="L1" s="235"/>
      <c r="M1" s="235"/>
      <c r="N1" s="235"/>
      <c r="O1" s="235"/>
      <c r="P1" s="235"/>
      <c r="Q1" s="235"/>
      <c r="R1" s="235"/>
      <c r="S1" s="235"/>
      <c r="T1" s="235"/>
      <c r="U1" s="235"/>
      <c r="V1" s="235"/>
      <c r="W1" s="235"/>
      <c r="X1" s="235"/>
    </row>
    <row r="2" spans="1:24" ht="19.5" thickBot="1" x14ac:dyDescent="0.35">
      <c r="A2" s="237"/>
      <c r="B2" s="235"/>
      <c r="C2" s="235"/>
      <c r="D2" s="235"/>
      <c r="E2" s="235"/>
      <c r="F2" s="247"/>
      <c r="G2" s="247"/>
      <c r="H2" s="247"/>
      <c r="I2" s="235"/>
      <c r="J2" s="239" t="s">
        <v>377</v>
      </c>
      <c r="K2" s="325">
        <f>'Unit Costs'!C28</f>
        <v>0.35375465909090908</v>
      </c>
      <c r="L2" s="235"/>
      <c r="M2" s="235"/>
      <c r="N2" s="235"/>
      <c r="O2" s="235"/>
      <c r="P2" s="235"/>
      <c r="Q2" s="235"/>
      <c r="R2" s="235"/>
      <c r="S2" s="235"/>
      <c r="T2" s="235"/>
      <c r="U2" s="235"/>
      <c r="V2" s="235"/>
      <c r="W2" s="235"/>
      <c r="X2" s="235"/>
    </row>
    <row r="3" spans="1:24" ht="18.75" x14ac:dyDescent="0.3">
      <c r="A3" s="237"/>
      <c r="B3" s="235"/>
      <c r="C3" s="239" t="s">
        <v>34</v>
      </c>
      <c r="D3" s="240">
        <v>2020</v>
      </c>
      <c r="E3" s="240">
        <v>2021</v>
      </c>
      <c r="F3" s="240">
        <v>2022</v>
      </c>
      <c r="G3" s="240">
        <v>2023</v>
      </c>
      <c r="H3" s="240">
        <v>2024</v>
      </c>
      <c r="I3" s="240">
        <v>2025</v>
      </c>
      <c r="J3" s="240">
        <v>2026</v>
      </c>
      <c r="K3" s="240">
        <v>2027</v>
      </c>
      <c r="L3" s="240">
        <v>2028</v>
      </c>
      <c r="M3" s="240">
        <v>2029</v>
      </c>
      <c r="N3" s="240">
        <v>2030</v>
      </c>
      <c r="O3" s="240">
        <v>2031</v>
      </c>
      <c r="P3" s="240">
        <v>2032</v>
      </c>
      <c r="Q3" s="240">
        <v>2033</v>
      </c>
      <c r="R3" s="240">
        <v>2034</v>
      </c>
      <c r="S3" s="240">
        <v>2035</v>
      </c>
      <c r="T3" s="240">
        <v>2036</v>
      </c>
      <c r="U3" s="240">
        <v>2037</v>
      </c>
      <c r="V3" s="240">
        <v>2038</v>
      </c>
      <c r="W3" s="240">
        <v>2039</v>
      </c>
      <c r="X3" s="240">
        <v>2040</v>
      </c>
    </row>
    <row r="4" spans="1:24" s="4" customFormat="1" ht="15" x14ac:dyDescent="0.25">
      <c r="A4" s="241"/>
      <c r="B4" s="241"/>
      <c r="C4" s="242" t="s">
        <v>270</v>
      </c>
      <c r="D4" s="238">
        <v>0</v>
      </c>
      <c r="E4" s="238">
        <v>1</v>
      </c>
      <c r="F4" s="238">
        <v>2</v>
      </c>
      <c r="G4" s="238">
        <v>3</v>
      </c>
      <c r="H4" s="238">
        <v>4</v>
      </c>
      <c r="I4" s="238">
        <v>5</v>
      </c>
      <c r="J4" s="238">
        <v>6</v>
      </c>
      <c r="K4" s="238">
        <v>7</v>
      </c>
      <c r="L4" s="238">
        <v>8</v>
      </c>
      <c r="M4" s="238">
        <v>9</v>
      </c>
      <c r="N4" s="238">
        <v>10</v>
      </c>
      <c r="O4" s="238">
        <v>11</v>
      </c>
      <c r="P4" s="238">
        <v>12</v>
      </c>
      <c r="Q4" s="238">
        <v>13</v>
      </c>
      <c r="R4" s="238">
        <v>14</v>
      </c>
      <c r="S4" s="238">
        <v>15</v>
      </c>
      <c r="T4" s="238">
        <v>16</v>
      </c>
      <c r="U4" s="238">
        <v>17</v>
      </c>
      <c r="V4" s="238">
        <v>18</v>
      </c>
      <c r="W4" s="238">
        <v>19</v>
      </c>
      <c r="X4" s="238">
        <v>20</v>
      </c>
    </row>
    <row r="5" spans="1:24" ht="18.75" x14ac:dyDescent="0.3">
      <c r="A5" s="214" t="s">
        <v>272</v>
      </c>
      <c r="B5" s="214"/>
      <c r="C5" s="214"/>
      <c r="D5" s="214"/>
      <c r="E5" s="214"/>
      <c r="F5" s="227"/>
      <c r="G5" s="227"/>
      <c r="H5" s="227"/>
      <c r="I5" s="227"/>
      <c r="J5" s="227"/>
      <c r="K5" s="227"/>
      <c r="L5" s="227"/>
      <c r="M5" s="227"/>
      <c r="N5" s="227"/>
      <c r="O5" s="227"/>
      <c r="P5" s="227"/>
      <c r="Q5" s="227"/>
      <c r="R5" s="227"/>
      <c r="S5" s="227"/>
      <c r="T5" s="227"/>
      <c r="U5" s="227"/>
      <c r="V5" s="227"/>
      <c r="W5" s="227"/>
      <c r="X5" s="227"/>
    </row>
    <row r="6" spans="1:24" ht="15" x14ac:dyDescent="0.25">
      <c r="A6" s="217" t="s">
        <v>378</v>
      </c>
      <c r="B6" s="217" t="s">
        <v>258</v>
      </c>
      <c r="C6" s="217" t="s">
        <v>0</v>
      </c>
      <c r="D6" s="250">
        <f>$K$1*'Straight Line Change'!O6</f>
        <v>-13.161644768576997</v>
      </c>
      <c r="E6" s="250">
        <f>$K$1*'Straight Line Change'!P6</f>
        <v>-12.503562530148145</v>
      </c>
      <c r="F6" s="250">
        <f>$K$1*'Straight Line Change'!Q6</f>
        <v>-11.845480291719294</v>
      </c>
      <c r="G6" s="250">
        <f>$K$1*'Straight Line Change'!R6</f>
        <v>-11.187398053290444</v>
      </c>
      <c r="H6" s="250">
        <f>$K$1*'Straight Line Change'!S6</f>
        <v>-10.529315814861596</v>
      </c>
      <c r="I6" s="250">
        <f>$K$1*'Straight Line Change'!T6</f>
        <v>-9.8712335764327452</v>
      </c>
      <c r="J6" s="250">
        <f>$K$1*'Straight Line Change'!U6</f>
        <v>-9.213151338003895</v>
      </c>
      <c r="K6" s="250">
        <f>$K$1*'Straight Line Change'!V6</f>
        <v>-8.5550690995750447</v>
      </c>
      <c r="L6" s="250">
        <f>$K$1*'Straight Line Change'!W6</f>
        <v>-7.8969868611461953</v>
      </c>
      <c r="M6" s="250">
        <f>$K$1*'Straight Line Change'!X6</f>
        <v>-7.2389046227173459</v>
      </c>
      <c r="N6" s="250">
        <f>$K$1*'Straight Line Change'!Y6</f>
        <v>-6.5808223842884956</v>
      </c>
      <c r="O6" s="250">
        <f>$K$1*'Straight Line Change'!Z6</f>
        <v>-5.9227401458596463</v>
      </c>
      <c r="P6" s="250">
        <f>$K$1*'Straight Line Change'!AA6</f>
        <v>-5.2646579074307951</v>
      </c>
      <c r="Q6" s="250">
        <f>$K$1*'Straight Line Change'!AB6</f>
        <v>-4.6065756690019448</v>
      </c>
      <c r="R6" s="250">
        <f>$K$1*'Straight Line Change'!AC6</f>
        <v>-3.9484934305730945</v>
      </c>
      <c r="S6" s="250">
        <f>$K$1*'Straight Line Change'!AD6</f>
        <v>-3.2904111921442443</v>
      </c>
      <c r="T6" s="250">
        <f>$K$1*'Straight Line Change'!AE6</f>
        <v>-2.632328953715394</v>
      </c>
      <c r="U6" s="250">
        <f>$K$1*'Straight Line Change'!AF6</f>
        <v>-1.9742467152865437</v>
      </c>
      <c r="V6" s="250">
        <f>$K$1*'Straight Line Change'!AG6</f>
        <v>-1.3161644768576937</v>
      </c>
      <c r="W6" s="250">
        <f>$K$1*'Straight Line Change'!AH6</f>
        <v>-0.6580822384288435</v>
      </c>
      <c r="X6" s="250">
        <f>$K$1*'Straight Line Change'!AI6</f>
        <v>0</v>
      </c>
    </row>
    <row r="7" spans="1:24" ht="15" x14ac:dyDescent="0.25">
      <c r="A7" s="217" t="s">
        <v>378</v>
      </c>
      <c r="B7" s="217" t="s">
        <v>258</v>
      </c>
      <c r="C7" s="217" t="s">
        <v>451</v>
      </c>
      <c r="D7" s="250">
        <f>$K$1*'Straight Line Change'!O7</f>
        <v>-43.827657324652392</v>
      </c>
      <c r="E7" s="250">
        <f>$K$1*'Straight Line Change'!P7</f>
        <v>-41.636274458419777</v>
      </c>
      <c r="F7" s="250">
        <f>$K$1*'Straight Line Change'!Q7</f>
        <v>-39.444891592187155</v>
      </c>
      <c r="G7" s="250">
        <f>$K$1*'Straight Line Change'!R7</f>
        <v>-37.253508725954532</v>
      </c>
      <c r="H7" s="250">
        <f>$K$1*'Straight Line Change'!S7</f>
        <v>-35.062125859721917</v>
      </c>
      <c r="I7" s="250">
        <f>$K$1*'Straight Line Change'!T7</f>
        <v>-32.870742993489294</v>
      </c>
      <c r="J7" s="250">
        <f>$K$1*'Straight Line Change'!U7</f>
        <v>-30.679360127256675</v>
      </c>
      <c r="K7" s="250">
        <f>$K$1*'Straight Line Change'!V7</f>
        <v>-28.487977261024056</v>
      </c>
      <c r="L7" s="250">
        <f>$K$1*'Straight Line Change'!W7</f>
        <v>-26.296594394791434</v>
      </c>
      <c r="M7" s="250">
        <f>$K$1*'Straight Line Change'!X7</f>
        <v>-24.105211528558815</v>
      </c>
      <c r="N7" s="250">
        <f>$K$1*'Straight Line Change'!Y7</f>
        <v>-21.913828662326196</v>
      </c>
      <c r="O7" s="250">
        <f>$K$1*'Straight Line Change'!Z7</f>
        <v>-19.722445796093581</v>
      </c>
      <c r="P7" s="250">
        <f>$K$1*'Straight Line Change'!AA7</f>
        <v>-17.531062929860962</v>
      </c>
      <c r="Q7" s="250">
        <f>$K$1*'Straight Line Change'!AB7</f>
        <v>-15.339680063628345</v>
      </c>
      <c r="R7" s="250">
        <f>$K$1*'Straight Line Change'!AC7</f>
        <v>-13.148297197395728</v>
      </c>
      <c r="S7" s="250">
        <f>$K$1*'Straight Line Change'!AD7</f>
        <v>-10.956914331163109</v>
      </c>
      <c r="T7" s="250">
        <f>$K$1*'Straight Line Change'!AE7</f>
        <v>-8.7655314649304898</v>
      </c>
      <c r="U7" s="250">
        <f>$K$1*'Straight Line Change'!AF7</f>
        <v>-6.5741485986978709</v>
      </c>
      <c r="V7" s="250">
        <f>$K$1*'Straight Line Change'!AG7</f>
        <v>-4.3827657324652529</v>
      </c>
      <c r="W7" s="250">
        <f>$K$1*'Straight Line Change'!AH7</f>
        <v>-2.191382866232634</v>
      </c>
      <c r="X7" s="250">
        <f>$K$1*'Straight Line Change'!AI7</f>
        <v>0</v>
      </c>
    </row>
    <row r="8" spans="1:24" ht="15" x14ac:dyDescent="0.25">
      <c r="A8" s="217" t="s">
        <v>378</v>
      </c>
      <c r="B8" s="217" t="s">
        <v>258</v>
      </c>
      <c r="C8" s="217" t="s">
        <v>1</v>
      </c>
      <c r="D8" s="250">
        <f>$K$1*'Straight Line Change'!O8</f>
        <v>-22.6271431196975</v>
      </c>
      <c r="E8" s="250">
        <f>$K$1*'Straight Line Change'!P8</f>
        <v>-21.495785963712624</v>
      </c>
      <c r="F8" s="250">
        <f>$K$1*'Straight Line Change'!Q8</f>
        <v>-20.364428807727752</v>
      </c>
      <c r="G8" s="250">
        <f>$K$1*'Straight Line Change'!R8</f>
        <v>-19.233071651742875</v>
      </c>
      <c r="H8" s="250">
        <f>$K$1*'Straight Line Change'!S8</f>
        <v>-18.101714495757999</v>
      </c>
      <c r="I8" s="250">
        <f>$K$1*'Straight Line Change'!T8</f>
        <v>-16.970357339773127</v>
      </c>
      <c r="J8" s="250">
        <f>$K$1*'Straight Line Change'!U8</f>
        <v>-15.839000183788251</v>
      </c>
      <c r="K8" s="250">
        <f>$K$1*'Straight Line Change'!V8</f>
        <v>-14.707643027803375</v>
      </c>
      <c r="L8" s="250">
        <f>$K$1*'Straight Line Change'!W8</f>
        <v>-13.5762858718185</v>
      </c>
      <c r="M8" s="250">
        <f>$K$1*'Straight Line Change'!X8</f>
        <v>-12.444928715833626</v>
      </c>
      <c r="N8" s="250">
        <f>$K$1*'Straight Line Change'!Y8</f>
        <v>-11.31357155984875</v>
      </c>
      <c r="O8" s="250">
        <f>$K$1*'Straight Line Change'!Z8</f>
        <v>-10.182214403863876</v>
      </c>
      <c r="P8" s="250">
        <f>$K$1*'Straight Line Change'!AA8</f>
        <v>-9.0508572478789997</v>
      </c>
      <c r="Q8" s="250">
        <f>$K$1*'Straight Line Change'!AB8</f>
        <v>-7.9195000918941254</v>
      </c>
      <c r="R8" s="250">
        <f>$K$1*'Straight Line Change'!AC8</f>
        <v>-6.7881429359092502</v>
      </c>
      <c r="S8" s="250">
        <f>$K$1*'Straight Line Change'!AD8</f>
        <v>-5.656785779924375</v>
      </c>
      <c r="T8" s="250">
        <f>$K$1*'Straight Line Change'!AE8</f>
        <v>-4.5254286239394999</v>
      </c>
      <c r="U8" s="250">
        <f>$K$1*'Straight Line Change'!AF8</f>
        <v>-3.3940714679546251</v>
      </c>
      <c r="V8" s="250">
        <f>$K$1*'Straight Line Change'!AG8</f>
        <v>-2.2627143119697499</v>
      </c>
      <c r="W8" s="250">
        <f>$K$1*'Straight Line Change'!AH8</f>
        <v>-1.131357155984875</v>
      </c>
      <c r="X8" s="250">
        <f>$K$1*'Straight Line Change'!AI8</f>
        <v>0</v>
      </c>
    </row>
    <row r="9" spans="1:24" ht="15" x14ac:dyDescent="0.25">
      <c r="A9" s="217" t="s">
        <v>378</v>
      </c>
      <c r="B9" s="217" t="s">
        <v>258</v>
      </c>
      <c r="C9" s="217" t="s">
        <v>452</v>
      </c>
      <c r="D9" s="250">
        <f>$K$1*'Straight Line Change'!O9</f>
        <v>-25.564661505317332</v>
      </c>
      <c r="E9" s="250">
        <f>$K$1*'Straight Line Change'!P9</f>
        <v>-24.286428430051462</v>
      </c>
      <c r="F9" s="250">
        <f>$K$1*'Straight Line Change'!Q9</f>
        <v>-23.008195354785592</v>
      </c>
      <c r="G9" s="250">
        <f>$K$1*'Straight Line Change'!R9</f>
        <v>-21.729962279519725</v>
      </c>
      <c r="H9" s="250">
        <f>$K$1*'Straight Line Change'!S9</f>
        <v>-20.451729204253859</v>
      </c>
      <c r="I9" s="250">
        <f>$K$1*'Straight Line Change'!T9</f>
        <v>-19.173496128987992</v>
      </c>
      <c r="J9" s="250">
        <f>$K$1*'Straight Line Change'!U9</f>
        <v>-17.895263053722125</v>
      </c>
      <c r="K9" s="250">
        <f>$K$1*'Straight Line Change'!V9</f>
        <v>-16.617029978456259</v>
      </c>
      <c r="L9" s="250">
        <f>$K$1*'Straight Line Change'!W9</f>
        <v>-15.338796903190394</v>
      </c>
      <c r="M9" s="250">
        <f>$K$1*'Straight Line Change'!X9</f>
        <v>-14.060563827924527</v>
      </c>
      <c r="N9" s="250">
        <f>$K$1*'Straight Line Change'!Y9</f>
        <v>-12.782330752658661</v>
      </c>
      <c r="O9" s="250">
        <f>$K$1*'Straight Line Change'!Z9</f>
        <v>-11.504097677392794</v>
      </c>
      <c r="P9" s="250">
        <f>$K$1*'Straight Line Change'!AA9</f>
        <v>-10.225864602126926</v>
      </c>
      <c r="Q9" s="250">
        <f>$K$1*'Straight Line Change'!AB9</f>
        <v>-8.9476315268610591</v>
      </c>
      <c r="R9" s="250">
        <f>$K$1*'Straight Line Change'!AC9</f>
        <v>-7.6693984515951907</v>
      </c>
      <c r="S9" s="250">
        <f>$K$1*'Straight Line Change'!AD9</f>
        <v>-6.3911653763293224</v>
      </c>
      <c r="T9" s="250">
        <f>$K$1*'Straight Line Change'!AE9</f>
        <v>-5.1129323010634558</v>
      </c>
      <c r="U9" s="250">
        <f>$K$1*'Straight Line Change'!AF9</f>
        <v>-3.8346992257975883</v>
      </c>
      <c r="V9" s="250">
        <f>$K$1*'Straight Line Change'!AG9</f>
        <v>-2.5564661505317212</v>
      </c>
      <c r="W9" s="250">
        <f>$K$1*'Straight Line Change'!AH9</f>
        <v>-1.2782330752658539</v>
      </c>
      <c r="X9" s="250">
        <f>$K$1*'Straight Line Change'!AI9</f>
        <v>0</v>
      </c>
    </row>
    <row r="10" spans="1:24" ht="15" x14ac:dyDescent="0.25">
      <c r="A10" s="244" t="s">
        <v>378</v>
      </c>
      <c r="B10" s="244" t="s">
        <v>258</v>
      </c>
      <c r="C10" s="244" t="s">
        <v>99</v>
      </c>
      <c r="D10" s="252">
        <f t="shared" ref="D10:E10" si="0">SUM(D6:D8)</f>
        <v>-79.616445212926891</v>
      </c>
      <c r="E10" s="252">
        <f t="shared" si="0"/>
        <v>-75.635622952280542</v>
      </c>
      <c r="F10" s="252">
        <f>SUM(F6:F8)</f>
        <v>-71.654800691634193</v>
      </c>
      <c r="G10" s="252">
        <f t="shared" ref="G10:X10" si="1">SUM(G6:G8)</f>
        <v>-67.673978430987859</v>
      </c>
      <c r="H10" s="252">
        <f t="shared" si="1"/>
        <v>-63.69315617034151</v>
      </c>
      <c r="I10" s="252">
        <f t="shared" si="1"/>
        <v>-59.712333909695161</v>
      </c>
      <c r="J10" s="252">
        <f t="shared" si="1"/>
        <v>-55.731511649048819</v>
      </c>
      <c r="K10" s="252">
        <f t="shared" si="1"/>
        <v>-51.750689388402478</v>
      </c>
      <c r="L10" s="252">
        <f t="shared" si="1"/>
        <v>-47.769867127756129</v>
      </c>
      <c r="M10" s="252">
        <f t="shared" si="1"/>
        <v>-43.789044867109787</v>
      </c>
      <c r="N10" s="252">
        <f t="shared" si="1"/>
        <v>-39.808222606463445</v>
      </c>
      <c r="O10" s="252">
        <f t="shared" si="1"/>
        <v>-35.827400345817104</v>
      </c>
      <c r="P10" s="252">
        <f t="shared" si="1"/>
        <v>-31.846578085170755</v>
      </c>
      <c r="Q10" s="252">
        <f t="shared" si="1"/>
        <v>-27.865755824524417</v>
      </c>
      <c r="R10" s="252">
        <f t="shared" si="1"/>
        <v>-23.884933563878072</v>
      </c>
      <c r="S10" s="252">
        <f t="shared" si="1"/>
        <v>-19.90411130323173</v>
      </c>
      <c r="T10" s="252">
        <f t="shared" si="1"/>
        <v>-15.923289042585385</v>
      </c>
      <c r="U10" s="252">
        <f t="shared" si="1"/>
        <v>-11.942466781939039</v>
      </c>
      <c r="V10" s="252">
        <f t="shared" si="1"/>
        <v>-7.9616445212926958</v>
      </c>
      <c r="W10" s="252">
        <f t="shared" si="1"/>
        <v>-3.9808222606463524</v>
      </c>
      <c r="X10" s="252">
        <f t="shared" si="1"/>
        <v>0</v>
      </c>
    </row>
    <row r="11" spans="1:24" ht="15" x14ac:dyDescent="0.25">
      <c r="A11" s="218" t="s">
        <v>378</v>
      </c>
      <c r="B11" s="218" t="s">
        <v>259</v>
      </c>
      <c r="C11" s="218" t="s">
        <v>0</v>
      </c>
      <c r="D11" s="251">
        <f>$K$1*'Straight Line Change'!O21</f>
        <v>-4.2452210844066886E-3</v>
      </c>
      <c r="E11" s="251">
        <f>$K$1*'Straight Line Change'!P21</f>
        <v>-4.0329600301863546E-3</v>
      </c>
      <c r="F11" s="251">
        <f>$K$1*'Straight Line Change'!Q21</f>
        <v>-3.8206989759660202E-3</v>
      </c>
      <c r="G11" s="251">
        <f>$K$1*'Straight Line Change'!R21</f>
        <v>-3.6084379217456858E-3</v>
      </c>
      <c r="H11" s="251">
        <f>$K$1*'Straight Line Change'!S21</f>
        <v>-3.3961768675253518E-3</v>
      </c>
      <c r="I11" s="251">
        <f>$K$1*'Straight Line Change'!T21</f>
        <v>-3.1839158133050174E-3</v>
      </c>
      <c r="J11" s="251">
        <f>$K$1*'Straight Line Change'!U21</f>
        <v>-2.9716547590846834E-3</v>
      </c>
      <c r="K11" s="251">
        <f>$K$1*'Straight Line Change'!V21</f>
        <v>-2.7593937048643489E-3</v>
      </c>
      <c r="L11" s="251">
        <f>$K$1*'Straight Line Change'!W21</f>
        <v>-2.5471326506440145E-3</v>
      </c>
      <c r="M11" s="251">
        <f>$K$1*'Straight Line Change'!X21</f>
        <v>-2.3348715964236796E-3</v>
      </c>
      <c r="N11" s="251">
        <f>$K$1*'Straight Line Change'!Y21</f>
        <v>-2.1226105422033452E-3</v>
      </c>
      <c r="O11" s="251">
        <f>$K$1*'Straight Line Change'!Z21</f>
        <v>-1.9103494879830108E-3</v>
      </c>
      <c r="P11" s="251">
        <f>$K$1*'Straight Line Change'!AA21</f>
        <v>-1.6980884337626761E-3</v>
      </c>
      <c r="Q11" s="251">
        <f>$K$1*'Straight Line Change'!AB21</f>
        <v>-1.4858273795423417E-3</v>
      </c>
      <c r="R11" s="251">
        <f>$K$1*'Straight Line Change'!AC21</f>
        <v>-1.2735663253220072E-3</v>
      </c>
      <c r="S11" s="251">
        <f>$K$1*'Straight Line Change'!AD21</f>
        <v>-1.0613052711016728E-3</v>
      </c>
      <c r="T11" s="251">
        <f>$K$1*'Straight Line Change'!AE21</f>
        <v>-8.4904421688133838E-4</v>
      </c>
      <c r="U11" s="251">
        <f>$K$1*'Straight Line Change'!AF21</f>
        <v>-6.3678316266100395E-4</v>
      </c>
      <c r="V11" s="251">
        <f>$K$1*'Straight Line Change'!AG21</f>
        <v>-4.2452210844066957E-4</v>
      </c>
      <c r="W11" s="251">
        <f>$K$1*'Straight Line Change'!AH21</f>
        <v>-2.1226105422033514E-4</v>
      </c>
      <c r="X11" s="251">
        <f>$K$1*'Straight Line Change'!AI21</f>
        <v>0</v>
      </c>
    </row>
    <row r="12" spans="1:24" ht="15" x14ac:dyDescent="0.25">
      <c r="A12" s="218" t="s">
        <v>378</v>
      </c>
      <c r="B12" s="218" t="s">
        <v>259</v>
      </c>
      <c r="C12" s="218" t="s">
        <v>451</v>
      </c>
      <c r="D12" s="251">
        <f>$K$1*'Straight Line Change'!O22</f>
        <v>-5.7504815751886198E-3</v>
      </c>
      <c r="E12" s="251">
        <f>$K$1*'Straight Line Change'!P22</f>
        <v>-5.4629574964291886E-3</v>
      </c>
      <c r="F12" s="251">
        <f>$K$1*'Straight Line Change'!Q22</f>
        <v>-5.1754334176697574E-3</v>
      </c>
      <c r="G12" s="251">
        <f>$K$1*'Straight Line Change'!R22</f>
        <v>-4.8879093389103271E-3</v>
      </c>
      <c r="H12" s="251">
        <f>$K$1*'Straight Line Change'!S22</f>
        <v>-4.6003852601508959E-3</v>
      </c>
      <c r="I12" s="251">
        <f>$K$1*'Straight Line Change'!T22</f>
        <v>-4.3128611813914646E-3</v>
      </c>
      <c r="J12" s="251">
        <f>$K$1*'Straight Line Change'!U22</f>
        <v>-4.0253371026320334E-3</v>
      </c>
      <c r="K12" s="251">
        <f>$K$1*'Straight Line Change'!V22</f>
        <v>-3.7378130238726027E-3</v>
      </c>
      <c r="L12" s="251">
        <f>$K$1*'Straight Line Change'!W22</f>
        <v>-3.4502889451131719E-3</v>
      </c>
      <c r="M12" s="251">
        <f>$K$1*'Straight Line Change'!X22</f>
        <v>-3.1627648663537407E-3</v>
      </c>
      <c r="N12" s="251">
        <f>$K$1*'Straight Line Change'!Y22</f>
        <v>-2.8752407875943099E-3</v>
      </c>
      <c r="O12" s="251">
        <f>$K$1*'Straight Line Change'!Z22</f>
        <v>-2.5877167088348787E-3</v>
      </c>
      <c r="P12" s="251">
        <f>$K$1*'Straight Line Change'!AA22</f>
        <v>-2.3001926300754475E-3</v>
      </c>
      <c r="Q12" s="251">
        <f>$K$1*'Straight Line Change'!AB22</f>
        <v>-2.0126685513160159E-3</v>
      </c>
      <c r="R12" s="251">
        <f>$K$1*'Straight Line Change'!AC22</f>
        <v>-1.7251444725565846E-3</v>
      </c>
      <c r="S12" s="251">
        <f>$K$1*'Straight Line Change'!AD22</f>
        <v>-1.4376203937971534E-3</v>
      </c>
      <c r="T12" s="251">
        <f>$K$1*'Straight Line Change'!AE22</f>
        <v>-1.1500963150377222E-3</v>
      </c>
      <c r="U12" s="251">
        <f>$K$1*'Straight Line Change'!AF22</f>
        <v>-8.6257223627829113E-4</v>
      </c>
      <c r="V12" s="251">
        <f>$K$1*'Straight Line Change'!AG22</f>
        <v>-5.7504815751886003E-4</v>
      </c>
      <c r="W12" s="251">
        <f>$K$1*'Straight Line Change'!AH22</f>
        <v>-2.8752407875942882E-4</v>
      </c>
      <c r="X12" s="251">
        <f>$K$1*'Straight Line Change'!AI22</f>
        <v>0</v>
      </c>
    </row>
    <row r="13" spans="1:24" ht="15" x14ac:dyDescent="0.25">
      <c r="A13" s="218" t="s">
        <v>378</v>
      </c>
      <c r="B13" s="218" t="s">
        <v>259</v>
      </c>
      <c r="C13" s="218" t="s">
        <v>1</v>
      </c>
      <c r="D13" s="251">
        <f>$K$1*'Straight Line Change'!O23</f>
        <v>-7.0684493856097517E-3</v>
      </c>
      <c r="E13" s="251">
        <f>$K$1*'Straight Line Change'!P23</f>
        <v>-6.7150269163292631E-3</v>
      </c>
      <c r="F13" s="251">
        <f>$K$1*'Straight Line Change'!Q23</f>
        <v>-6.3616044470487755E-3</v>
      </c>
      <c r="G13" s="251">
        <f>$K$1*'Straight Line Change'!R23</f>
        <v>-6.0081819777682869E-3</v>
      </c>
      <c r="H13" s="251">
        <f>$K$1*'Straight Line Change'!S23</f>
        <v>-5.6547595084877993E-3</v>
      </c>
      <c r="I13" s="251">
        <f>$K$1*'Straight Line Change'!T23</f>
        <v>-5.3013370392073116E-3</v>
      </c>
      <c r="J13" s="251">
        <f>$K$1*'Straight Line Change'!U23</f>
        <v>-4.9479145699268239E-3</v>
      </c>
      <c r="K13" s="251">
        <f>$K$1*'Straight Line Change'!V23</f>
        <v>-4.5944921006463363E-3</v>
      </c>
      <c r="L13" s="251">
        <f>$K$1*'Straight Line Change'!W23</f>
        <v>-4.2410696313658486E-3</v>
      </c>
      <c r="M13" s="251">
        <f>$K$1*'Straight Line Change'!X23</f>
        <v>-3.8876471620853609E-3</v>
      </c>
      <c r="N13" s="251">
        <f>$K$1*'Straight Line Change'!Y23</f>
        <v>-3.5342246928048732E-3</v>
      </c>
      <c r="O13" s="251">
        <f>$K$1*'Straight Line Change'!Z23</f>
        <v>-3.1808022235243856E-3</v>
      </c>
      <c r="P13" s="251">
        <f>$K$1*'Straight Line Change'!AA23</f>
        <v>-2.8273797542438983E-3</v>
      </c>
      <c r="Q13" s="251">
        <f>$K$1*'Straight Line Change'!AB23</f>
        <v>-2.4739572849634102E-3</v>
      </c>
      <c r="R13" s="251">
        <f>$K$1*'Straight Line Change'!AC23</f>
        <v>-2.1205348156829226E-3</v>
      </c>
      <c r="S13" s="251">
        <f>$K$1*'Straight Line Change'!AD23</f>
        <v>-1.7671123464024345E-3</v>
      </c>
      <c r="T13" s="251">
        <f>$K$1*'Straight Line Change'!AE23</f>
        <v>-1.4136898771219466E-3</v>
      </c>
      <c r="U13" s="251">
        <f>$K$1*'Straight Line Change'!AF23</f>
        <v>-1.0602674078414587E-3</v>
      </c>
      <c r="V13" s="251">
        <f>$K$1*'Straight Line Change'!AG23</f>
        <v>-7.068449385609709E-4</v>
      </c>
      <c r="W13" s="251">
        <f>$K$1*'Straight Line Change'!AH23</f>
        <v>-3.5342246928048306E-4</v>
      </c>
      <c r="X13" s="251">
        <f>$K$1*'Straight Line Change'!AI23</f>
        <v>0</v>
      </c>
    </row>
    <row r="14" spans="1:24" ht="15" x14ac:dyDescent="0.25">
      <c r="A14" s="218" t="s">
        <v>378</v>
      </c>
      <c r="B14" s="218" t="s">
        <v>259</v>
      </c>
      <c r="C14" s="218" t="s">
        <v>452</v>
      </c>
      <c r="D14" s="251">
        <f>$K$1*'Straight Line Change'!O24</f>
        <v>-4.5895055835760363E-3</v>
      </c>
      <c r="E14" s="251">
        <f>$K$1*'Straight Line Change'!P24</f>
        <v>-4.360030304397234E-3</v>
      </c>
      <c r="F14" s="251">
        <f>$K$1*'Straight Line Change'!Q24</f>
        <v>-4.1305550252184325E-3</v>
      </c>
      <c r="G14" s="251">
        <f>$K$1*'Straight Line Change'!R24</f>
        <v>-3.9010797460396307E-3</v>
      </c>
      <c r="H14" s="251">
        <f>$K$1*'Straight Line Change'!S24</f>
        <v>-3.6716044668608288E-3</v>
      </c>
      <c r="I14" s="251">
        <f>$K$1*'Straight Line Change'!T24</f>
        <v>-3.442129187682027E-3</v>
      </c>
      <c r="J14" s="251">
        <f>$K$1*'Straight Line Change'!U24</f>
        <v>-3.2126539085032251E-3</v>
      </c>
      <c r="K14" s="251">
        <f>$K$1*'Straight Line Change'!V24</f>
        <v>-2.9831786293244233E-3</v>
      </c>
      <c r="L14" s="251">
        <f>$K$1*'Straight Line Change'!W24</f>
        <v>-2.7537033501456214E-3</v>
      </c>
      <c r="M14" s="251">
        <f>$K$1*'Straight Line Change'!X24</f>
        <v>-2.5242280709668195E-3</v>
      </c>
      <c r="N14" s="251">
        <f>$K$1*'Straight Line Change'!Y24</f>
        <v>-2.2947527917880181E-3</v>
      </c>
      <c r="O14" s="251">
        <f>$K$1*'Straight Line Change'!Z24</f>
        <v>-2.0652775126092163E-3</v>
      </c>
      <c r="P14" s="251">
        <f>$K$1*'Straight Line Change'!AA24</f>
        <v>-1.8358022334304144E-3</v>
      </c>
      <c r="Q14" s="251">
        <f>$K$1*'Straight Line Change'!AB24</f>
        <v>-1.6063269542516126E-3</v>
      </c>
      <c r="R14" s="251">
        <f>$K$1*'Straight Line Change'!AC24</f>
        <v>-1.3768516750728107E-3</v>
      </c>
      <c r="S14" s="251">
        <f>$K$1*'Straight Line Change'!AD24</f>
        <v>-1.1473763958940091E-3</v>
      </c>
      <c r="T14" s="251">
        <f>$K$1*'Straight Line Change'!AE24</f>
        <v>-9.1790111671520721E-4</v>
      </c>
      <c r="U14" s="251">
        <f>$K$1*'Straight Line Change'!AF24</f>
        <v>-6.8842583753640535E-4</v>
      </c>
      <c r="V14" s="251">
        <f>$K$1*'Straight Line Change'!AG24</f>
        <v>-4.589505583576036E-4</v>
      </c>
      <c r="W14" s="251">
        <f>$K$1*'Straight Line Change'!AH24</f>
        <v>-2.294752791788018E-4</v>
      </c>
      <c r="X14" s="251">
        <f>$K$1*'Straight Line Change'!AI24</f>
        <v>0</v>
      </c>
    </row>
    <row r="15" spans="1:24" ht="15" x14ac:dyDescent="0.25">
      <c r="A15" s="244" t="s">
        <v>378</v>
      </c>
      <c r="B15" s="244" t="s">
        <v>259</v>
      </c>
      <c r="C15" s="244" t="s">
        <v>99</v>
      </c>
      <c r="D15" s="252">
        <f t="shared" ref="D15:E15" si="2">SUM(D11:D13)</f>
        <v>-1.7064152045205061E-2</v>
      </c>
      <c r="E15" s="252">
        <f t="shared" si="2"/>
        <v>-1.6210944442944804E-2</v>
      </c>
      <c r="F15" s="252">
        <f>SUM(F11:F13)</f>
        <v>-1.5357736840684554E-2</v>
      </c>
      <c r="G15" s="252">
        <f t="shared" ref="G15:X15" si="3">SUM(G11:G13)</f>
        <v>-1.45045292384243E-2</v>
      </c>
      <c r="H15" s="252">
        <f t="shared" si="3"/>
        <v>-1.3651321636164046E-2</v>
      </c>
      <c r="I15" s="252">
        <f t="shared" si="3"/>
        <v>-1.2798114033903792E-2</v>
      </c>
      <c r="J15" s="252">
        <f t="shared" si="3"/>
        <v>-1.194490643164354E-2</v>
      </c>
      <c r="K15" s="252">
        <f t="shared" si="3"/>
        <v>-1.1091698829383288E-2</v>
      </c>
      <c r="L15" s="252">
        <f t="shared" si="3"/>
        <v>-1.0238491227123035E-2</v>
      </c>
      <c r="M15" s="252">
        <f t="shared" si="3"/>
        <v>-9.3852836248627808E-3</v>
      </c>
      <c r="N15" s="252">
        <f t="shared" si="3"/>
        <v>-8.5320760226025288E-3</v>
      </c>
      <c r="O15" s="252">
        <f t="shared" si="3"/>
        <v>-7.678868420342275E-3</v>
      </c>
      <c r="P15" s="252">
        <f t="shared" si="3"/>
        <v>-6.8256608180820213E-3</v>
      </c>
      <c r="Q15" s="252">
        <f t="shared" si="3"/>
        <v>-5.9724532158217675E-3</v>
      </c>
      <c r="R15" s="252">
        <f t="shared" si="3"/>
        <v>-5.1192456135615147E-3</v>
      </c>
      <c r="S15" s="252">
        <f t="shared" si="3"/>
        <v>-4.26603801130126E-3</v>
      </c>
      <c r="T15" s="252">
        <f t="shared" si="3"/>
        <v>-3.4128304090410072E-3</v>
      </c>
      <c r="U15" s="252">
        <f t="shared" si="3"/>
        <v>-2.5596228067807539E-3</v>
      </c>
      <c r="V15" s="252">
        <f t="shared" si="3"/>
        <v>-1.7064152045205006E-3</v>
      </c>
      <c r="W15" s="252">
        <f t="shared" si="3"/>
        <v>-8.5320760226024702E-4</v>
      </c>
      <c r="X15" s="252">
        <f t="shared" si="3"/>
        <v>0</v>
      </c>
    </row>
    <row r="16" spans="1:24" ht="15" x14ac:dyDescent="0.25">
      <c r="A16" s="217" t="s">
        <v>378</v>
      </c>
      <c r="B16" s="217" t="s">
        <v>260</v>
      </c>
      <c r="C16" s="217" t="s">
        <v>0</v>
      </c>
      <c r="D16" s="250">
        <f>$K$1*'Straight Line Change'!O36</f>
        <v>-5.8226672710424134</v>
      </c>
      <c r="E16" s="250">
        <f>$K$1*'Straight Line Change'!P36</f>
        <v>-5.5315339074902923</v>
      </c>
      <c r="F16" s="250">
        <f>$K$1*'Straight Line Change'!Q36</f>
        <v>-5.240400543938172</v>
      </c>
      <c r="G16" s="250">
        <f>$K$1*'Straight Line Change'!R36</f>
        <v>-4.9492671803860508</v>
      </c>
      <c r="H16" s="250">
        <f>$K$1*'Straight Line Change'!S36</f>
        <v>-4.6581338168339306</v>
      </c>
      <c r="I16" s="250">
        <f>$K$1*'Straight Line Change'!T36</f>
        <v>-4.3670004532818094</v>
      </c>
      <c r="J16" s="250">
        <f>$K$1*'Straight Line Change'!U36</f>
        <v>-4.0758670897296891</v>
      </c>
      <c r="K16" s="250">
        <f>$K$1*'Straight Line Change'!V36</f>
        <v>-3.7847337261775684</v>
      </c>
      <c r="L16" s="250">
        <f>$K$1*'Straight Line Change'!W36</f>
        <v>-3.4936003626254477</v>
      </c>
      <c r="M16" s="250">
        <f>$K$1*'Straight Line Change'!X36</f>
        <v>-3.202466999073327</v>
      </c>
      <c r="N16" s="250">
        <f>$K$1*'Straight Line Change'!Y36</f>
        <v>-2.9113336355212067</v>
      </c>
      <c r="O16" s="250">
        <f>$K$1*'Straight Line Change'!Z36</f>
        <v>-2.6202002719690856</v>
      </c>
      <c r="P16" s="250">
        <f>$K$1*'Straight Line Change'!AA36</f>
        <v>-2.3290669084169644</v>
      </c>
      <c r="Q16" s="250">
        <f>$K$1*'Straight Line Change'!AB36</f>
        <v>-2.0379335448648437</v>
      </c>
      <c r="R16" s="250">
        <f>$K$1*'Straight Line Change'!AC36</f>
        <v>-1.7468001813127227</v>
      </c>
      <c r="S16" s="250">
        <f>$K$1*'Straight Line Change'!AD36</f>
        <v>-1.4556668177606016</v>
      </c>
      <c r="T16" s="250">
        <f>$K$1*'Straight Line Change'!AE36</f>
        <v>-1.1645334542084809</v>
      </c>
      <c r="U16" s="250">
        <f>$K$1*'Straight Line Change'!AF36</f>
        <v>-0.87340009065636004</v>
      </c>
      <c r="V16" s="250">
        <f>$K$1*'Straight Line Change'!AG36</f>
        <v>-0.58226672710423921</v>
      </c>
      <c r="W16" s="250">
        <f>$K$1*'Straight Line Change'!AH36</f>
        <v>-0.29113336355211844</v>
      </c>
      <c r="X16" s="250">
        <f>$K$1*'Straight Line Change'!AI36</f>
        <v>0</v>
      </c>
    </row>
    <row r="17" spans="1:24" ht="15" x14ac:dyDescent="0.25">
      <c r="A17" s="217" t="s">
        <v>378</v>
      </c>
      <c r="B17" s="217" t="s">
        <v>260</v>
      </c>
      <c r="C17" s="217" t="s">
        <v>451</v>
      </c>
      <c r="D17" s="250">
        <f>$K$1*'Straight Line Change'!O37</f>
        <v>-13.851305833612994</v>
      </c>
      <c r="E17" s="250">
        <f>$K$1*'Straight Line Change'!P37</f>
        <v>-13.158740541932342</v>
      </c>
      <c r="F17" s="250">
        <f>$K$1*'Straight Line Change'!Q37</f>
        <v>-12.466175250251693</v>
      </c>
      <c r="G17" s="250">
        <f>$K$1*'Straight Line Change'!R37</f>
        <v>-11.773609958571042</v>
      </c>
      <c r="H17" s="250">
        <f>$K$1*'Straight Line Change'!S37</f>
        <v>-11.081044666890392</v>
      </c>
      <c r="I17" s="250">
        <f>$K$1*'Straight Line Change'!T37</f>
        <v>-10.388479375209741</v>
      </c>
      <c r="J17" s="250">
        <f>$K$1*'Straight Line Change'!U37</f>
        <v>-9.6959140835290913</v>
      </c>
      <c r="K17" s="250">
        <f>$K$1*'Straight Line Change'!V37</f>
        <v>-9.0033487918484418</v>
      </c>
      <c r="L17" s="250">
        <f>$K$1*'Straight Line Change'!W37</f>
        <v>-8.3107835001677923</v>
      </c>
      <c r="M17" s="250">
        <f>$K$1*'Straight Line Change'!X37</f>
        <v>-7.6182182084871428</v>
      </c>
      <c r="N17" s="250">
        <f>$K$1*'Straight Line Change'!Y37</f>
        <v>-6.9256529168064933</v>
      </c>
      <c r="O17" s="250">
        <f>$K$1*'Straight Line Change'!Z37</f>
        <v>-6.2330876251258438</v>
      </c>
      <c r="P17" s="250">
        <f>$K$1*'Straight Line Change'!AA37</f>
        <v>-5.5405223334451934</v>
      </c>
      <c r="Q17" s="250">
        <f>$K$1*'Straight Line Change'!AB37</f>
        <v>-4.847957041764543</v>
      </c>
      <c r="R17" s="250">
        <f>$K$1*'Straight Line Change'!AC37</f>
        <v>-4.1553917500838926</v>
      </c>
      <c r="S17" s="250">
        <f>$K$1*'Straight Line Change'!AD37</f>
        <v>-3.4628264584032422</v>
      </c>
      <c r="T17" s="250">
        <f>$K$1*'Straight Line Change'!AE37</f>
        <v>-2.7702611667225923</v>
      </c>
      <c r="U17" s="250">
        <f>$K$1*'Straight Line Change'!AF37</f>
        <v>-2.0776958750419423</v>
      </c>
      <c r="V17" s="250">
        <f>$K$1*'Straight Line Change'!AG37</f>
        <v>-1.3851305833612921</v>
      </c>
      <c r="W17" s="250">
        <f>$K$1*'Straight Line Change'!AH37</f>
        <v>-0.69256529168064207</v>
      </c>
      <c r="X17" s="250">
        <f>$K$1*'Straight Line Change'!AI37</f>
        <v>0</v>
      </c>
    </row>
    <row r="18" spans="1:24" ht="15" x14ac:dyDescent="0.25">
      <c r="A18" s="217" t="s">
        <v>378</v>
      </c>
      <c r="B18" s="217" t="s">
        <v>260</v>
      </c>
      <c r="C18" s="217" t="s">
        <v>1</v>
      </c>
      <c r="D18" s="250">
        <f>$K$1*'Straight Line Change'!O38</f>
        <v>-8.1861715045280743</v>
      </c>
      <c r="E18" s="250">
        <f>$K$1*'Straight Line Change'!P38</f>
        <v>-7.7768629293016716</v>
      </c>
      <c r="F18" s="250">
        <f>$K$1*'Straight Line Change'!Q38</f>
        <v>-7.3675543540752688</v>
      </c>
      <c r="G18" s="250">
        <f>$K$1*'Straight Line Change'!R38</f>
        <v>-6.9582457788488652</v>
      </c>
      <c r="H18" s="250">
        <f>$K$1*'Straight Line Change'!S38</f>
        <v>-6.5489372036224616</v>
      </c>
      <c r="I18" s="250">
        <f>$K$1*'Straight Line Change'!T38</f>
        <v>-6.1396286283960588</v>
      </c>
      <c r="J18" s="250">
        <f>$K$1*'Straight Line Change'!U38</f>
        <v>-5.7303200531696552</v>
      </c>
      <c r="K18" s="250">
        <f>$K$1*'Straight Line Change'!V38</f>
        <v>-5.3210114779432516</v>
      </c>
      <c r="L18" s="250">
        <f>$K$1*'Straight Line Change'!W38</f>
        <v>-4.911702902716848</v>
      </c>
      <c r="M18" s="250">
        <f>$K$1*'Straight Line Change'!X38</f>
        <v>-4.5023943274904434</v>
      </c>
      <c r="N18" s="250">
        <f>$K$1*'Straight Line Change'!Y38</f>
        <v>-4.0930857522640398</v>
      </c>
      <c r="O18" s="250">
        <f>$K$1*'Straight Line Change'!Z38</f>
        <v>-3.6837771770376362</v>
      </c>
      <c r="P18" s="250">
        <f>$K$1*'Straight Line Change'!AA38</f>
        <v>-3.2744686018112321</v>
      </c>
      <c r="Q18" s="250">
        <f>$K$1*'Straight Line Change'!AB38</f>
        <v>-2.8651600265848285</v>
      </c>
      <c r="R18" s="250">
        <f>$K$1*'Straight Line Change'!AC38</f>
        <v>-2.4558514513584249</v>
      </c>
      <c r="S18" s="250">
        <f>$K$1*'Straight Line Change'!AD38</f>
        <v>-2.0465428761320212</v>
      </c>
      <c r="T18" s="250">
        <f>$K$1*'Straight Line Change'!AE38</f>
        <v>-1.6372343009056176</v>
      </c>
      <c r="U18" s="250">
        <f>$K$1*'Straight Line Change'!AF38</f>
        <v>-1.2279257256792142</v>
      </c>
      <c r="V18" s="250">
        <f>$K$1*'Straight Line Change'!AG38</f>
        <v>-0.81861715045281058</v>
      </c>
      <c r="W18" s="250">
        <f>$K$1*'Straight Line Change'!AH38</f>
        <v>-0.4093085752264069</v>
      </c>
      <c r="X18" s="250">
        <f>$K$1*'Straight Line Change'!AI38</f>
        <v>0</v>
      </c>
    </row>
    <row r="19" spans="1:24" ht="15" x14ac:dyDescent="0.25">
      <c r="A19" s="217" t="s">
        <v>378</v>
      </c>
      <c r="B19" s="217" t="s">
        <v>260</v>
      </c>
      <c r="C19" s="217" t="s">
        <v>452</v>
      </c>
      <c r="D19" s="250">
        <f>$K$1*'Straight Line Change'!O39</f>
        <v>-10.808968965205979</v>
      </c>
      <c r="E19" s="250">
        <f>$K$1*'Straight Line Change'!P39</f>
        <v>-10.26852051694568</v>
      </c>
      <c r="F19" s="250">
        <f>$K$1*'Straight Line Change'!Q39</f>
        <v>-9.7280720686853819</v>
      </c>
      <c r="G19" s="250">
        <f>$K$1*'Straight Line Change'!R39</f>
        <v>-9.1876236204250823</v>
      </c>
      <c r="H19" s="250">
        <f>$K$1*'Straight Line Change'!S39</f>
        <v>-8.6471751721647827</v>
      </c>
      <c r="I19" s="250">
        <f>$K$1*'Straight Line Change'!T39</f>
        <v>-8.1067267239044831</v>
      </c>
      <c r="J19" s="250">
        <f>$K$1*'Straight Line Change'!U39</f>
        <v>-7.5662782756441853</v>
      </c>
      <c r="K19" s="250">
        <f>$K$1*'Straight Line Change'!V39</f>
        <v>-7.0258298273838857</v>
      </c>
      <c r="L19" s="250">
        <f>$K$1*'Straight Line Change'!W39</f>
        <v>-6.485381379123587</v>
      </c>
      <c r="M19" s="250">
        <f>$K$1*'Straight Line Change'!X39</f>
        <v>-5.9449329308632883</v>
      </c>
      <c r="N19" s="250">
        <f>$K$1*'Straight Line Change'!Y39</f>
        <v>-5.4044844826029896</v>
      </c>
      <c r="O19" s="250">
        <f>$K$1*'Straight Line Change'!Z39</f>
        <v>-4.8640360343426909</v>
      </c>
      <c r="P19" s="250">
        <f>$K$1*'Straight Line Change'!AA39</f>
        <v>-4.3235875860823931</v>
      </c>
      <c r="Q19" s="250">
        <f>$K$1*'Straight Line Change'!AB39</f>
        <v>-3.7831391378220944</v>
      </c>
      <c r="R19" s="250">
        <f>$K$1*'Straight Line Change'!AC39</f>
        <v>-3.2426906895617962</v>
      </c>
      <c r="S19" s="250">
        <f>$K$1*'Straight Line Change'!AD39</f>
        <v>-2.702242241301497</v>
      </c>
      <c r="T19" s="250">
        <f>$K$1*'Straight Line Change'!AE39</f>
        <v>-2.1617937930411983</v>
      </c>
      <c r="U19" s="250">
        <f>$K$1*'Straight Line Change'!AF39</f>
        <v>-1.6213453447808999</v>
      </c>
      <c r="V19" s="250">
        <f>$K$1*'Straight Line Change'!AG39</f>
        <v>-1.0808968965206012</v>
      </c>
      <c r="W19" s="250">
        <f>$K$1*'Straight Line Change'!AH39</f>
        <v>-0.54044844826030258</v>
      </c>
      <c r="X19" s="250">
        <f>$K$1*'Straight Line Change'!AI39</f>
        <v>0</v>
      </c>
    </row>
    <row r="20" spans="1:24" ht="15" x14ac:dyDescent="0.25">
      <c r="A20" s="244" t="s">
        <v>378</v>
      </c>
      <c r="B20" s="244" t="s">
        <v>260</v>
      </c>
      <c r="C20" s="244" t="s">
        <v>99</v>
      </c>
      <c r="D20" s="252">
        <f t="shared" ref="D20:E20" si="4">SUM(D16:D18)</f>
        <v>-27.860144609183479</v>
      </c>
      <c r="E20" s="252">
        <f t="shared" si="4"/>
        <v>-26.467137378724306</v>
      </c>
      <c r="F20" s="252">
        <f>SUM(F16:F18)</f>
        <v>-25.074130148265134</v>
      </c>
      <c r="G20" s="252">
        <f t="shared" ref="G20:X20" si="5">SUM(G16:G18)</f>
        <v>-23.681122917805958</v>
      </c>
      <c r="H20" s="252">
        <f t="shared" si="5"/>
        <v>-22.288115687346785</v>
      </c>
      <c r="I20" s="252">
        <f t="shared" si="5"/>
        <v>-20.895108456887609</v>
      </c>
      <c r="J20" s="252">
        <f t="shared" si="5"/>
        <v>-19.502101226428437</v>
      </c>
      <c r="K20" s="252">
        <f t="shared" si="5"/>
        <v>-18.109093995969261</v>
      </c>
      <c r="L20" s="252">
        <f t="shared" si="5"/>
        <v>-16.716086765510088</v>
      </c>
      <c r="M20" s="252">
        <f t="shared" si="5"/>
        <v>-15.323079535050912</v>
      </c>
      <c r="N20" s="252">
        <f t="shared" si="5"/>
        <v>-13.930072304591739</v>
      </c>
      <c r="O20" s="252">
        <f t="shared" si="5"/>
        <v>-12.537065074132567</v>
      </c>
      <c r="P20" s="252">
        <f t="shared" si="5"/>
        <v>-11.144057843673391</v>
      </c>
      <c r="Q20" s="252">
        <f t="shared" si="5"/>
        <v>-9.7510506132142147</v>
      </c>
      <c r="R20" s="252">
        <f t="shared" si="5"/>
        <v>-8.3580433827550404</v>
      </c>
      <c r="S20" s="252">
        <f t="shared" si="5"/>
        <v>-6.9650361522958644</v>
      </c>
      <c r="T20" s="252">
        <f t="shared" si="5"/>
        <v>-5.5720289218366901</v>
      </c>
      <c r="U20" s="252">
        <f t="shared" si="5"/>
        <v>-4.1790216913775167</v>
      </c>
      <c r="V20" s="252">
        <f t="shared" si="5"/>
        <v>-2.7860144609183419</v>
      </c>
      <c r="W20" s="252">
        <f t="shared" si="5"/>
        <v>-1.3930072304591674</v>
      </c>
      <c r="X20" s="252">
        <f t="shared" si="5"/>
        <v>0</v>
      </c>
    </row>
    <row r="21" spans="1:24" ht="15" x14ac:dyDescent="0.25">
      <c r="A21" s="218" t="s">
        <v>378</v>
      </c>
      <c r="B21" s="218" t="s">
        <v>4</v>
      </c>
      <c r="C21" s="218" t="s">
        <v>0</v>
      </c>
      <c r="D21" s="251">
        <f>$K$2*'Straight Line Change'!O51</f>
        <v>-30175.479425889025</v>
      </c>
      <c r="E21" s="251">
        <f>$K$2*'Straight Line Change'!P51</f>
        <v>-28666.705454594572</v>
      </c>
      <c r="F21" s="251">
        <f>$K$2*'Straight Line Change'!Q51</f>
        <v>-27157.931483300119</v>
      </c>
      <c r="G21" s="251">
        <f>$K$2*'Straight Line Change'!R51</f>
        <v>-25649.15751200567</v>
      </c>
      <c r="H21" s="251">
        <f>$K$2*'Straight Line Change'!S51</f>
        <v>-24140.383540711216</v>
      </c>
      <c r="I21" s="251">
        <f>$K$2*'Straight Line Change'!T51</f>
        <v>-22631.609569416767</v>
      </c>
      <c r="J21" s="251">
        <f>$K$2*'Straight Line Change'!U51</f>
        <v>-21122.835598122314</v>
      </c>
      <c r="K21" s="251">
        <f>$K$2*'Straight Line Change'!V51</f>
        <v>-19614.061626827861</v>
      </c>
      <c r="L21" s="251">
        <f>$K$2*'Straight Line Change'!W51</f>
        <v>-18105.287655533411</v>
      </c>
      <c r="M21" s="251">
        <f>$K$2*'Straight Line Change'!X51</f>
        <v>-16596.513684238958</v>
      </c>
      <c r="N21" s="251">
        <f>$K$2*'Straight Line Change'!Y51</f>
        <v>-15087.739712944507</v>
      </c>
      <c r="O21" s="251">
        <f>$K$2*'Straight Line Change'!Z51</f>
        <v>-13578.965741650056</v>
      </c>
      <c r="P21" s="251">
        <f>$K$2*'Straight Line Change'!AA51</f>
        <v>-12070.191770355603</v>
      </c>
      <c r="Q21" s="251">
        <f>$K$2*'Straight Line Change'!AB51</f>
        <v>-10561.417799061152</v>
      </c>
      <c r="R21" s="251">
        <f>$K$2*'Straight Line Change'!AC51</f>
        <v>-9052.6438277667003</v>
      </c>
      <c r="S21" s="251">
        <f>$K$2*'Straight Line Change'!AD51</f>
        <v>-7543.8698564722481</v>
      </c>
      <c r="T21" s="251">
        <f>$K$2*'Straight Line Change'!AE51</f>
        <v>-6035.0958851777968</v>
      </c>
      <c r="U21" s="251">
        <f>$K$2*'Straight Line Change'!AF51</f>
        <v>-4526.3219138833447</v>
      </c>
      <c r="V21" s="251">
        <f>$K$2*'Straight Line Change'!AG51</f>
        <v>-3017.547942588893</v>
      </c>
      <c r="W21" s="251">
        <f>$K$2*'Straight Line Change'!AH51</f>
        <v>-1508.7739712944417</v>
      </c>
      <c r="X21" s="251">
        <f>$K$2*'Straight Line Change'!AI51</f>
        <v>0</v>
      </c>
    </row>
    <row r="22" spans="1:24" ht="15" x14ac:dyDescent="0.25">
      <c r="A22" s="218" t="s">
        <v>378</v>
      </c>
      <c r="B22" s="218" t="s">
        <v>4</v>
      </c>
      <c r="C22" s="218" t="s">
        <v>451</v>
      </c>
      <c r="D22" s="251">
        <f>$K$2*'Straight Line Change'!O52</f>
        <v>-113277.53001553875</v>
      </c>
      <c r="E22" s="251">
        <f>$K$2*'Straight Line Change'!P52</f>
        <v>-107613.6535147618</v>
      </c>
      <c r="F22" s="251">
        <f>$K$2*'Straight Line Change'!Q52</f>
        <v>-101949.77701398486</v>
      </c>
      <c r="G22" s="251">
        <f>$K$2*'Straight Line Change'!R52</f>
        <v>-96285.900513207918</v>
      </c>
      <c r="H22" s="251">
        <f>$K$2*'Straight Line Change'!S52</f>
        <v>-90622.024012430978</v>
      </c>
      <c r="I22" s="251">
        <f>$K$2*'Straight Line Change'!T52</f>
        <v>-84958.147511654039</v>
      </c>
      <c r="J22" s="251">
        <f>$K$2*'Straight Line Change'!U52</f>
        <v>-79294.271010877099</v>
      </c>
      <c r="K22" s="251">
        <f>$K$2*'Straight Line Change'!V52</f>
        <v>-73630.394510100174</v>
      </c>
      <c r="L22" s="251">
        <f>$K$2*'Straight Line Change'!W52</f>
        <v>-67966.518009323234</v>
      </c>
      <c r="M22" s="251">
        <f>$K$2*'Straight Line Change'!X52</f>
        <v>-62302.641508546301</v>
      </c>
      <c r="N22" s="251">
        <f>$K$2*'Straight Line Change'!Y52</f>
        <v>-56638.765007769362</v>
      </c>
      <c r="O22" s="251">
        <f>$K$2*'Straight Line Change'!Z52</f>
        <v>-50974.888506992429</v>
      </c>
      <c r="P22" s="251">
        <f>$K$2*'Straight Line Change'!AA52</f>
        <v>-45311.012006215489</v>
      </c>
      <c r="Q22" s="251">
        <f>$K$2*'Straight Line Change'!AB52</f>
        <v>-39647.135505438549</v>
      </c>
      <c r="R22" s="251">
        <f>$K$2*'Straight Line Change'!AC52</f>
        <v>-33983.25900466161</v>
      </c>
      <c r="S22" s="251">
        <f>$K$2*'Straight Line Change'!AD52</f>
        <v>-28319.382503884666</v>
      </c>
      <c r="T22" s="251">
        <f>$K$2*'Straight Line Change'!AE52</f>
        <v>-22655.506003107726</v>
      </c>
      <c r="U22" s="251">
        <f>$K$2*'Straight Line Change'!AF52</f>
        <v>-16991.629502330787</v>
      </c>
      <c r="V22" s="251">
        <f>$K$2*'Straight Line Change'!AG52</f>
        <v>-11327.753001553845</v>
      </c>
      <c r="W22" s="251">
        <f>$K$2*'Straight Line Change'!AH52</f>
        <v>-5663.8765007769052</v>
      </c>
      <c r="X22" s="251">
        <f>$K$2*'Straight Line Change'!AI52</f>
        <v>0</v>
      </c>
    </row>
    <row r="23" spans="1:24" ht="15" x14ac:dyDescent="0.25">
      <c r="A23" s="218" t="s">
        <v>378</v>
      </c>
      <c r="B23" s="218" t="s">
        <v>4</v>
      </c>
      <c r="C23" s="218" t="s">
        <v>1</v>
      </c>
      <c r="D23" s="251">
        <f>$K$2*'Straight Line Change'!O53</f>
        <v>-72811.650203349156</v>
      </c>
      <c r="E23" s="251">
        <f>$K$2*'Straight Line Change'!P53</f>
        <v>-69171.0676931817</v>
      </c>
      <c r="F23" s="251">
        <f>$K$2*'Straight Line Change'!Q53</f>
        <v>-65530.485183014236</v>
      </c>
      <c r="G23" s="251">
        <f>$K$2*'Straight Line Change'!R53</f>
        <v>-61889.902672846787</v>
      </c>
      <c r="H23" s="251">
        <f>$K$2*'Straight Line Change'!S53</f>
        <v>-58249.320162679331</v>
      </c>
      <c r="I23" s="251">
        <f>$K$2*'Straight Line Change'!T53</f>
        <v>-54608.737652511874</v>
      </c>
      <c r="J23" s="251">
        <f>$K$2*'Straight Line Change'!U53</f>
        <v>-50968.155142344418</v>
      </c>
      <c r="K23" s="251">
        <f>$K$2*'Straight Line Change'!V53</f>
        <v>-47327.572632176962</v>
      </c>
      <c r="L23" s="251">
        <f>$K$2*'Straight Line Change'!W53</f>
        <v>-43686.990122009505</v>
      </c>
      <c r="M23" s="251">
        <f>$K$2*'Straight Line Change'!X53</f>
        <v>-40046.407611842049</v>
      </c>
      <c r="N23" s="251">
        <f>$K$2*'Straight Line Change'!Y53</f>
        <v>-36405.825101674593</v>
      </c>
      <c r="O23" s="251">
        <f>$K$2*'Straight Line Change'!Z53</f>
        <v>-32765.24259150714</v>
      </c>
      <c r="P23" s="251">
        <f>$K$2*'Straight Line Change'!AA53</f>
        <v>-29124.660081339684</v>
      </c>
      <c r="Q23" s="251">
        <f>$K$2*'Straight Line Change'!AB53</f>
        <v>-25484.077571172231</v>
      </c>
      <c r="R23" s="251">
        <f>$K$2*'Straight Line Change'!AC53</f>
        <v>-21843.495061004771</v>
      </c>
      <c r="S23" s="251">
        <f>$K$2*'Straight Line Change'!AD53</f>
        <v>-18202.912550837314</v>
      </c>
      <c r="T23" s="251">
        <f>$K$2*'Straight Line Change'!AE53</f>
        <v>-14562.330040669854</v>
      </c>
      <c r="U23" s="251">
        <f>$K$2*'Straight Line Change'!AF53</f>
        <v>-10921.747530502398</v>
      </c>
      <c r="V23" s="251">
        <f>$K$2*'Straight Line Change'!AG53</f>
        <v>-7281.1650203349391</v>
      </c>
      <c r="W23" s="251">
        <f>$K$2*'Straight Line Change'!AH53</f>
        <v>-3640.5825101674814</v>
      </c>
      <c r="X23" s="251">
        <f>$K$2*'Straight Line Change'!AI53</f>
        <v>0</v>
      </c>
    </row>
    <row r="24" spans="1:24" ht="15" x14ac:dyDescent="0.25">
      <c r="A24" s="218" t="s">
        <v>378</v>
      </c>
      <c r="B24" s="218" t="s">
        <v>4</v>
      </c>
      <c r="C24" s="218" t="s">
        <v>452</v>
      </c>
      <c r="D24" s="251">
        <f>$K$2*'Straight Line Change'!O54</f>
        <v>-116513.05763941175</v>
      </c>
      <c r="E24" s="251">
        <f>$K$2*'Straight Line Change'!P54</f>
        <v>-110687.40475744118</v>
      </c>
      <c r="F24" s="251">
        <f>$K$2*'Straight Line Change'!Q54</f>
        <v>-104861.75187547061</v>
      </c>
      <c r="G24" s="251">
        <f>$K$2*'Straight Line Change'!R54</f>
        <v>-99036.09899350004</v>
      </c>
      <c r="H24" s="251">
        <f>$K$2*'Straight Line Change'!S54</f>
        <v>-93210.446111529454</v>
      </c>
      <c r="I24" s="251">
        <f>$K$2*'Straight Line Change'!T54</f>
        <v>-87384.793229558883</v>
      </c>
      <c r="J24" s="251">
        <f>$K$2*'Straight Line Change'!U54</f>
        <v>-81559.140347588298</v>
      </c>
      <c r="K24" s="251">
        <f>$K$2*'Straight Line Change'!V54</f>
        <v>-75733.487465617713</v>
      </c>
      <c r="L24" s="251">
        <f>$K$2*'Straight Line Change'!W54</f>
        <v>-69907.834583647127</v>
      </c>
      <c r="M24" s="251">
        <f>$K$2*'Straight Line Change'!X54</f>
        <v>-64082.181701676542</v>
      </c>
      <c r="N24" s="251">
        <f>$K$2*'Straight Line Change'!Y54</f>
        <v>-58256.528819705956</v>
      </c>
      <c r="O24" s="251">
        <f>$K$2*'Straight Line Change'!Z54</f>
        <v>-52430.875937735378</v>
      </c>
      <c r="P24" s="251">
        <f>$K$2*'Straight Line Change'!AA54</f>
        <v>-46605.223055764793</v>
      </c>
      <c r="Q24" s="251">
        <f>$K$2*'Straight Line Change'!AB54</f>
        <v>-40779.570173794207</v>
      </c>
      <c r="R24" s="251">
        <f>$K$2*'Straight Line Change'!AC54</f>
        <v>-34953.917291823622</v>
      </c>
      <c r="S24" s="251">
        <f>$K$2*'Straight Line Change'!AD54</f>
        <v>-29128.26440985304</v>
      </c>
      <c r="T24" s="251">
        <f>$K$2*'Straight Line Change'!AE54</f>
        <v>-23302.611527882458</v>
      </c>
      <c r="U24" s="251">
        <f>$K$2*'Straight Line Change'!AF54</f>
        <v>-17476.958645911873</v>
      </c>
      <c r="V24" s="251">
        <f>$K$2*'Straight Line Change'!AG54</f>
        <v>-11651.305763941291</v>
      </c>
      <c r="W24" s="251">
        <f>$K$2*'Straight Line Change'!AH54</f>
        <v>-5825.6528819707082</v>
      </c>
      <c r="X24" s="251">
        <f>$K$2*'Straight Line Change'!AI54</f>
        <v>0</v>
      </c>
    </row>
    <row r="25" spans="1:24" ht="15" x14ac:dyDescent="0.25">
      <c r="A25" s="244" t="s">
        <v>378</v>
      </c>
      <c r="B25" s="244" t="s">
        <v>4</v>
      </c>
      <c r="C25" s="244" t="s">
        <v>99</v>
      </c>
      <c r="D25" s="252">
        <f t="shared" ref="D25:E25" si="6">SUM(D21:D23)</f>
        <v>-216264.65964477693</v>
      </c>
      <c r="E25" s="252">
        <f t="shared" si="6"/>
        <v>-205451.42666253808</v>
      </c>
      <c r="F25" s="252">
        <f>SUM(F21:F23)</f>
        <v>-194638.19368029921</v>
      </c>
      <c r="G25" s="252">
        <f t="shared" ref="G25:X25" si="7">SUM(G21:G23)</f>
        <v>-183824.96069806037</v>
      </c>
      <c r="H25" s="252">
        <f t="shared" si="7"/>
        <v>-173011.72771582153</v>
      </c>
      <c r="I25" s="252">
        <f t="shared" si="7"/>
        <v>-162198.49473358266</v>
      </c>
      <c r="J25" s="252">
        <f t="shared" si="7"/>
        <v>-151385.26175134385</v>
      </c>
      <c r="K25" s="252">
        <f t="shared" si="7"/>
        <v>-140572.02876910497</v>
      </c>
      <c r="L25" s="252">
        <f t="shared" si="7"/>
        <v>-129758.79578686615</v>
      </c>
      <c r="M25" s="252">
        <f t="shared" si="7"/>
        <v>-118945.56280462731</v>
      </c>
      <c r="N25" s="252">
        <f t="shared" si="7"/>
        <v>-108132.32982238846</v>
      </c>
      <c r="O25" s="252">
        <f t="shared" si="7"/>
        <v>-97319.096840149621</v>
      </c>
      <c r="P25" s="252">
        <f t="shared" si="7"/>
        <v>-86505.863857910779</v>
      </c>
      <c r="Q25" s="252">
        <f t="shared" si="7"/>
        <v>-75692.630875671923</v>
      </c>
      <c r="R25" s="252">
        <f t="shared" si="7"/>
        <v>-64879.397893433081</v>
      </c>
      <c r="S25" s="252">
        <f t="shared" si="7"/>
        <v>-54066.164911194224</v>
      </c>
      <c r="T25" s="252">
        <f t="shared" si="7"/>
        <v>-43252.931928955382</v>
      </c>
      <c r="U25" s="252">
        <f t="shared" si="7"/>
        <v>-32439.698946716529</v>
      </c>
      <c r="V25" s="252">
        <f t="shared" si="7"/>
        <v>-21626.465964477677</v>
      </c>
      <c r="W25" s="252">
        <f t="shared" si="7"/>
        <v>-10813.232982238829</v>
      </c>
      <c r="X25" s="252">
        <f t="shared" si="7"/>
        <v>0</v>
      </c>
    </row>
    <row r="26" spans="1:24" ht="15" x14ac:dyDescent="0.25">
      <c r="A26" s="327" t="s">
        <v>378</v>
      </c>
      <c r="B26" s="327" t="s">
        <v>379</v>
      </c>
      <c r="C26" s="327" t="s">
        <v>303</v>
      </c>
      <c r="D26" s="326">
        <f t="shared" ref="D26:E26" si="8">D10+D15+D20+D25</f>
        <v>-216372.15329875107</v>
      </c>
      <c r="E26" s="326">
        <f t="shared" si="8"/>
        <v>-205553.54563381354</v>
      </c>
      <c r="F26" s="326">
        <f>F10+F15+F20+F25</f>
        <v>-194734.93796887595</v>
      </c>
      <c r="G26" s="326">
        <f t="shared" ref="G26:X26" si="9">G10+G15+G20+G25</f>
        <v>-183916.33030393839</v>
      </c>
      <c r="H26" s="326">
        <f t="shared" si="9"/>
        <v>-173097.72263900086</v>
      </c>
      <c r="I26" s="326">
        <f t="shared" si="9"/>
        <v>-162279.11497406327</v>
      </c>
      <c r="J26" s="326">
        <f t="shared" si="9"/>
        <v>-151460.50730912577</v>
      </c>
      <c r="K26" s="326">
        <f t="shared" si="9"/>
        <v>-140641.89964418818</v>
      </c>
      <c r="L26" s="326">
        <f t="shared" si="9"/>
        <v>-129823.29197925064</v>
      </c>
      <c r="M26" s="326">
        <f t="shared" si="9"/>
        <v>-119004.6843143131</v>
      </c>
      <c r="N26" s="326">
        <f t="shared" si="9"/>
        <v>-108186.07664937554</v>
      </c>
      <c r="O26" s="326">
        <f t="shared" si="9"/>
        <v>-97367.46898443799</v>
      </c>
      <c r="P26" s="326">
        <f t="shared" si="9"/>
        <v>-86548.861319500444</v>
      </c>
      <c r="Q26" s="326">
        <f t="shared" si="9"/>
        <v>-75730.253654562883</v>
      </c>
      <c r="R26" s="326">
        <f t="shared" si="9"/>
        <v>-64911.645989625329</v>
      </c>
      <c r="S26" s="326">
        <f t="shared" si="9"/>
        <v>-54093.038324687761</v>
      </c>
      <c r="T26" s="326">
        <f t="shared" si="9"/>
        <v>-43274.430659750215</v>
      </c>
      <c r="U26" s="326">
        <f t="shared" si="9"/>
        <v>-32455.822994812654</v>
      </c>
      <c r="V26" s="326">
        <f t="shared" si="9"/>
        <v>-21637.215329875093</v>
      </c>
      <c r="W26" s="326">
        <f t="shared" si="9"/>
        <v>-10818.607664937537</v>
      </c>
      <c r="X26" s="326">
        <f t="shared" si="9"/>
        <v>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F36"/>
  <sheetViews>
    <sheetView zoomScale="90" zoomScaleNormal="90" workbookViewId="0">
      <pane xSplit="2" ySplit="3" topLeftCell="C4" activePane="bottomRight" state="frozen"/>
      <selection pane="topRight" activeCell="C1" sqref="C1"/>
      <selection pane="bottomLeft" activeCell="A4" sqref="A4"/>
      <selection pane="bottomRight" activeCell="H35" sqref="H35"/>
    </sheetView>
  </sheetViews>
  <sheetFormatPr defaultColWidth="8.88671875" defaultRowHeight="14.4" x14ac:dyDescent="0.3"/>
  <cols>
    <col min="1" max="1" width="8.88671875" style="307"/>
    <col min="2" max="2" width="28.5546875" style="307" customWidth="1"/>
    <col min="3" max="6" width="15.5546875" style="73" customWidth="1"/>
    <col min="7" max="16384" width="8.88671875" style="307"/>
  </cols>
  <sheetData>
    <row r="2" spans="2:6" ht="19.5" thickBot="1" x14ac:dyDescent="0.35">
      <c r="B2" s="340" t="s">
        <v>394</v>
      </c>
      <c r="C2" s="341"/>
      <c r="D2" s="341"/>
      <c r="E2" s="341"/>
      <c r="F2" s="341"/>
    </row>
    <row r="3" spans="2:6" ht="15.75" thickBot="1" x14ac:dyDescent="0.3">
      <c r="B3" s="507"/>
      <c r="C3" s="505" t="s">
        <v>654</v>
      </c>
      <c r="D3" s="542" t="s">
        <v>655</v>
      </c>
      <c r="E3" s="542" t="s">
        <v>341</v>
      </c>
      <c r="F3" s="506" t="s">
        <v>342</v>
      </c>
    </row>
    <row r="4" spans="2:6" ht="15" x14ac:dyDescent="0.25">
      <c r="B4" s="508" t="s">
        <v>336</v>
      </c>
      <c r="C4" s="411">
        <f>'TDM Data'!I11</f>
        <v>3647.3059600000001</v>
      </c>
      <c r="D4" s="493">
        <f>'TDM Data'!J11</f>
        <v>2538.5601189999998</v>
      </c>
      <c r="E4" s="493">
        <f>'TDM Data'!K11</f>
        <v>3762.8707189999996</v>
      </c>
      <c r="F4" s="498">
        <f>'TDM Data'!L11</f>
        <v>3479.7541780000001</v>
      </c>
    </row>
    <row r="5" spans="2:6" ht="15" x14ac:dyDescent="0.25">
      <c r="B5" s="508" t="s">
        <v>656</v>
      </c>
      <c r="C5" s="411">
        <f>'TDM Data'!I12</f>
        <v>8884.9783279999992</v>
      </c>
      <c r="D5" s="493">
        <f>'TDM Data'!J12</f>
        <v>6498.3195910000004</v>
      </c>
      <c r="E5" s="493">
        <f>'TDM Data'!K12</f>
        <v>10111.326284000001</v>
      </c>
      <c r="F5" s="498">
        <f>'TDM Data'!L12</f>
        <v>9498.6532659999993</v>
      </c>
    </row>
    <row r="6" spans="2:6" ht="15" x14ac:dyDescent="0.25">
      <c r="B6" s="509" t="s">
        <v>337</v>
      </c>
      <c r="C6" s="409">
        <f>'TDM Data'!I13</f>
        <v>8438.3354870000003</v>
      </c>
      <c r="D6" s="494">
        <f>'TDM Data'!J13</f>
        <v>6018.7172769999997</v>
      </c>
      <c r="E6" s="494">
        <f>'TDM Data'!K13</f>
        <v>9173.2157880000013</v>
      </c>
      <c r="F6" s="499">
        <f>'TDM Data'!L13</f>
        <v>8648.3774779999985</v>
      </c>
    </row>
    <row r="7" spans="2:6" ht="15" x14ac:dyDescent="0.25">
      <c r="B7" s="508" t="s">
        <v>657</v>
      </c>
      <c r="C7" s="411">
        <f>'TDM Data'!I14</f>
        <v>5629.7300410000007</v>
      </c>
      <c r="D7" s="493">
        <f>'TDM Data'!J14</f>
        <v>3880.3691339999996</v>
      </c>
      <c r="E7" s="493">
        <f>'TDM Data'!K14</f>
        <v>6060.8402759999999</v>
      </c>
      <c r="F7" s="498">
        <f>'TDM Data'!L14</f>
        <v>5785.8018410000004</v>
      </c>
    </row>
    <row r="8" spans="2:6" ht="15" x14ac:dyDescent="0.25">
      <c r="B8" s="509" t="s">
        <v>335</v>
      </c>
      <c r="C8" s="409">
        <f>SUM(C4:C6)</f>
        <v>20970.619774999999</v>
      </c>
      <c r="D8" s="494">
        <f>SUM(D4:D6)</f>
        <v>15055.596987000001</v>
      </c>
      <c r="E8" s="494">
        <f t="shared" ref="E8:F8" si="0">SUM(E4:E6)</f>
        <v>23047.412791000002</v>
      </c>
      <c r="F8" s="499">
        <f t="shared" si="0"/>
        <v>21626.784921999999</v>
      </c>
    </row>
    <row r="9" spans="2:6" ht="15" x14ac:dyDescent="0.25">
      <c r="B9" s="538" t="s">
        <v>343</v>
      </c>
      <c r="C9" s="343">
        <f>'TDM Data'!I16</f>
        <v>192218.83741699997</v>
      </c>
      <c r="D9" s="495">
        <f>'TDM Data'!J16</f>
        <v>191804.569521</v>
      </c>
      <c r="E9" s="495">
        <f>'TDM Data'!K16</f>
        <v>197315.35569400003</v>
      </c>
      <c r="F9" s="539">
        <f>'TDM Data'!L16</f>
        <v>202859.73331899999</v>
      </c>
    </row>
    <row r="10" spans="2:6" ht="15" x14ac:dyDescent="0.25">
      <c r="B10" s="510" t="s">
        <v>658</v>
      </c>
      <c r="C10" s="344">
        <f>'TDM Data'!I17</f>
        <v>469257.10137299995</v>
      </c>
      <c r="D10" s="496">
        <f>'TDM Data'!J17</f>
        <v>467752.21926399996</v>
      </c>
      <c r="E10" s="496">
        <f>'TDM Data'!K17</f>
        <v>531885.56120900006</v>
      </c>
      <c r="F10" s="500">
        <f>'TDM Data'!L17</f>
        <v>566913.75178799999</v>
      </c>
    </row>
    <row r="11" spans="2:6" ht="15" x14ac:dyDescent="0.25">
      <c r="B11" s="511" t="s">
        <v>344</v>
      </c>
      <c r="C11" s="408">
        <f>'TDM Data'!I18</f>
        <v>443071.78992299997</v>
      </c>
      <c r="D11" s="497">
        <f>'TDM Data'!J18</f>
        <v>442124.037045</v>
      </c>
      <c r="E11" s="497">
        <f>'TDM Data'!K18</f>
        <v>478799.38871699997</v>
      </c>
      <c r="F11" s="501">
        <f>'TDM Data'!L18</f>
        <v>490770.347266</v>
      </c>
    </row>
    <row r="12" spans="2:6" ht="15" x14ac:dyDescent="0.25">
      <c r="B12" s="510" t="s">
        <v>344</v>
      </c>
      <c r="C12" s="344">
        <f>'TDM Data'!I19</f>
        <v>300549.08693799999</v>
      </c>
      <c r="D12" s="496">
        <f>'TDM Data'!J19</f>
        <v>299073.89944199997</v>
      </c>
      <c r="E12" s="496">
        <f>'TDM Data'!K19</f>
        <v>321986.17945699999</v>
      </c>
      <c r="F12" s="500">
        <f>'TDM Data'!L19</f>
        <v>349568.42521700001</v>
      </c>
    </row>
    <row r="13" spans="2:6" ht="15" x14ac:dyDescent="0.25">
      <c r="B13" s="511" t="s">
        <v>345</v>
      </c>
      <c r="C13" s="408">
        <f>SUM(C9:C11)</f>
        <v>1104547.728713</v>
      </c>
      <c r="D13" s="497">
        <f>SUM(D9:D11)</f>
        <v>1101680.82583</v>
      </c>
      <c r="E13" s="497">
        <f t="shared" ref="E13" si="1">SUM(E9:E11)</f>
        <v>1208000.30562</v>
      </c>
      <c r="F13" s="501">
        <f t="shared" ref="F13" si="2">SUM(F9:F11)</f>
        <v>1260543.832373</v>
      </c>
    </row>
    <row r="14" spans="2:6" ht="15" x14ac:dyDescent="0.25">
      <c r="B14" s="540" t="s">
        <v>433</v>
      </c>
      <c r="C14" s="410">
        <f>C9/C4</f>
        <v>52.701593868204014</v>
      </c>
      <c r="D14" s="492">
        <f t="shared" ref="D14:F14" si="3">D9/D4</f>
        <v>75.556441655814112</v>
      </c>
      <c r="E14" s="492">
        <f t="shared" si="3"/>
        <v>52.437452793073234</v>
      </c>
      <c r="F14" s="541">
        <f t="shared" si="3"/>
        <v>58.297144839005341</v>
      </c>
    </row>
    <row r="15" spans="2:6" ht="15" x14ac:dyDescent="0.25">
      <c r="B15" s="508" t="s">
        <v>661</v>
      </c>
      <c r="C15" s="411">
        <f t="shared" ref="C15:F15" si="4">C10/C5</f>
        <v>52.814659085232606</v>
      </c>
      <c r="D15" s="493">
        <f t="shared" si="4"/>
        <v>71.980488603826799</v>
      </c>
      <c r="E15" s="493">
        <f t="shared" si="4"/>
        <v>52.602947058552267</v>
      </c>
      <c r="F15" s="498">
        <f t="shared" si="4"/>
        <v>59.683592601199813</v>
      </c>
    </row>
    <row r="16" spans="2:6" ht="15" x14ac:dyDescent="0.25">
      <c r="B16" s="508" t="s">
        <v>434</v>
      </c>
      <c r="C16" s="409">
        <f t="shared" ref="C16:F16" si="5">C11/C6</f>
        <v>52.507012858826378</v>
      </c>
      <c r="D16" s="494">
        <f t="shared" si="5"/>
        <v>73.458183313334587</v>
      </c>
      <c r="E16" s="494">
        <f t="shared" si="5"/>
        <v>52.195369626357675</v>
      </c>
      <c r="F16" s="499">
        <f t="shared" si="5"/>
        <v>56.747100657254649</v>
      </c>
    </row>
    <row r="17" spans="2:6" ht="15" x14ac:dyDescent="0.25">
      <c r="B17" s="508" t="s">
        <v>662</v>
      </c>
      <c r="C17" s="411">
        <f t="shared" ref="C17:F17" si="6">C12/C7</f>
        <v>53.386056657987439</v>
      </c>
      <c r="D17" s="493">
        <f t="shared" si="6"/>
        <v>77.07356932140776</v>
      </c>
      <c r="E17" s="493">
        <f t="shared" si="6"/>
        <v>53.12566654033369</v>
      </c>
      <c r="F17" s="498">
        <f t="shared" si="6"/>
        <v>60.418319676945877</v>
      </c>
    </row>
    <row r="18" spans="2:6" ht="15" x14ac:dyDescent="0.25">
      <c r="B18" s="508" t="s">
        <v>435</v>
      </c>
      <c r="C18" s="411">
        <f t="shared" ref="C18:F18" si="7">C13/C8</f>
        <v>52.671200973744227</v>
      </c>
      <c r="D18" s="493">
        <f t="shared" si="7"/>
        <v>73.174170827052833</v>
      </c>
      <c r="E18" s="493">
        <f t="shared" si="7"/>
        <v>52.413705459023291</v>
      </c>
      <c r="F18" s="498">
        <f t="shared" si="7"/>
        <v>58.286233340708122</v>
      </c>
    </row>
    <row r="19" spans="2:6" ht="15" x14ac:dyDescent="0.25">
      <c r="B19" s="538" t="s">
        <v>338</v>
      </c>
      <c r="C19" s="343">
        <f>'TDM Data'!I21</f>
        <v>40.147285000000004</v>
      </c>
      <c r="D19" s="495">
        <f>'TDM Data'!J21</f>
        <v>39.631909</v>
      </c>
      <c r="E19" s="495">
        <f>'TDM Data'!K21</f>
        <v>30.271823999999999</v>
      </c>
      <c r="F19" s="539">
        <f>'TDM Data'!L21</f>
        <v>34.859195</v>
      </c>
    </row>
    <row r="20" spans="2:6" ht="15" x14ac:dyDescent="0.25">
      <c r="B20" s="510" t="s">
        <v>659</v>
      </c>
      <c r="C20" s="344">
        <f>'TDM Data'!I22</f>
        <v>32.367815</v>
      </c>
      <c r="D20" s="496">
        <f>'TDM Data'!J22</f>
        <v>32.484709999999993</v>
      </c>
      <c r="E20" s="496">
        <f>'TDM Data'!K22</f>
        <v>46.762355999999997</v>
      </c>
      <c r="F20" s="500">
        <f>'TDM Data'!L22</f>
        <v>57.105995</v>
      </c>
    </row>
    <row r="21" spans="2:6" ht="15" x14ac:dyDescent="0.25">
      <c r="B21" s="510" t="s">
        <v>339</v>
      </c>
      <c r="C21" s="344">
        <f>'TDM Data'!I23</f>
        <v>79.804130000000001</v>
      </c>
      <c r="D21" s="496">
        <f>'TDM Data'!J23</f>
        <v>80.031530000000004</v>
      </c>
      <c r="E21" s="496">
        <f>'TDM Data'!K23</f>
        <v>92.443798999999999</v>
      </c>
      <c r="F21" s="500">
        <f>'TDM Data'!L23</f>
        <v>105.256113</v>
      </c>
    </row>
    <row r="22" spans="2:6" ht="15" x14ac:dyDescent="0.25">
      <c r="B22" s="510" t="s">
        <v>660</v>
      </c>
      <c r="C22" s="344">
        <f>'TDM Data'!I24</f>
        <v>1.341375</v>
      </c>
      <c r="D22" s="496">
        <f>'TDM Data'!J24</f>
        <v>1.355885</v>
      </c>
      <c r="E22" s="496">
        <f>'TDM Data'!K24</f>
        <v>1.4782930000000001</v>
      </c>
      <c r="F22" s="500">
        <f>'TDM Data'!L24</f>
        <v>2.087459</v>
      </c>
    </row>
    <row r="23" spans="2:6" ht="15" x14ac:dyDescent="0.25">
      <c r="B23" s="511" t="s">
        <v>340</v>
      </c>
      <c r="C23" s="408">
        <f>SUM(C19:C21)</f>
        <v>152.31923</v>
      </c>
      <c r="D23" s="497">
        <f>SUM(D19:D21)</f>
        <v>152.14814899999999</v>
      </c>
      <c r="E23" s="497">
        <f t="shared" ref="E23" si="8">SUM(E19:E21)</f>
        <v>169.477979</v>
      </c>
      <c r="F23" s="501">
        <f t="shared" ref="F23" si="9">SUM(F19:F21)</f>
        <v>197.22130300000001</v>
      </c>
    </row>
    <row r="24" spans="2:6" ht="6.6" customHeight="1" x14ac:dyDescent="0.25">
      <c r="B24" s="536"/>
      <c r="C24" s="345"/>
      <c r="D24" s="532"/>
      <c r="E24" s="532"/>
      <c r="F24" s="530"/>
    </row>
    <row r="25" spans="2:6" ht="15" x14ac:dyDescent="0.25">
      <c r="B25" s="512" t="s">
        <v>348</v>
      </c>
      <c r="C25" s="342">
        <f>C8-C23</f>
        <v>20818.300544999998</v>
      </c>
      <c r="D25" s="527">
        <f>D8-D23</f>
        <v>14903.448838</v>
      </c>
      <c r="E25" s="527">
        <f t="shared" ref="E25:F25" si="10">E8-E23</f>
        <v>22877.934812000003</v>
      </c>
      <c r="F25" s="502">
        <f t="shared" si="10"/>
        <v>21429.563619</v>
      </c>
    </row>
    <row r="26" spans="2:6" ht="15" x14ac:dyDescent="0.25">
      <c r="B26" s="512" t="s">
        <v>350</v>
      </c>
      <c r="C26" s="342">
        <f>C25*60</f>
        <v>1249098.0326999999</v>
      </c>
      <c r="D26" s="527">
        <f>D25*60</f>
        <v>894206.93027999997</v>
      </c>
      <c r="E26" s="527">
        <f t="shared" ref="E26:F26" si="11">E25*60</f>
        <v>1372676.0887200001</v>
      </c>
      <c r="F26" s="502">
        <f t="shared" si="11"/>
        <v>1285773.8171399999</v>
      </c>
    </row>
    <row r="27" spans="2:6" x14ac:dyDescent="0.3">
      <c r="B27" s="512" t="s">
        <v>388</v>
      </c>
      <c r="C27" s="342">
        <f>C13/C25</f>
        <v>53.056575214939095</v>
      </c>
      <c r="D27" s="527">
        <f>D13/D25</f>
        <v>73.921200240644595</v>
      </c>
      <c r="E27" s="527">
        <f t="shared" ref="E27:F27" si="12">E13/E25</f>
        <v>52.801982152094254</v>
      </c>
      <c r="F27" s="502">
        <f t="shared" si="12"/>
        <v>58.82265522455014</v>
      </c>
    </row>
    <row r="28" spans="2:6" x14ac:dyDescent="0.3">
      <c r="B28" s="509" t="s">
        <v>349</v>
      </c>
      <c r="C28" s="528">
        <f>C26/C13</f>
        <v>1.1308683185247481</v>
      </c>
      <c r="D28" s="533">
        <f>D26/D13</f>
        <v>0.81167513250156609</v>
      </c>
      <c r="E28" s="533">
        <f>E26/E13</f>
        <v>1.136320978011244</v>
      </c>
      <c r="F28" s="531">
        <f>F26/F13</f>
        <v>1.0200151586315758</v>
      </c>
    </row>
    <row r="29" spans="2:6" ht="6.6" customHeight="1" x14ac:dyDescent="0.3">
      <c r="B29" s="536"/>
      <c r="C29" s="345"/>
      <c r="D29" s="532"/>
      <c r="E29" s="532"/>
      <c r="F29" s="530"/>
    </row>
    <row r="30" spans="2:6" x14ac:dyDescent="0.3">
      <c r="B30" s="510" t="s">
        <v>346</v>
      </c>
      <c r="C30" s="344">
        <f>C6</f>
        <v>8438.3354870000003</v>
      </c>
      <c r="D30" s="496">
        <f t="shared" ref="D30:F30" si="13">D6</f>
        <v>6018.7172769999997</v>
      </c>
      <c r="E30" s="344">
        <f t="shared" si="13"/>
        <v>9173.2157880000013</v>
      </c>
      <c r="F30" s="496">
        <f t="shared" si="13"/>
        <v>8648.3774779999985</v>
      </c>
    </row>
    <row r="31" spans="2:6" x14ac:dyDescent="0.3">
      <c r="B31" s="510" t="s">
        <v>351</v>
      </c>
      <c r="C31" s="344">
        <f>C30*60</f>
        <v>506300.12922</v>
      </c>
      <c r="D31" s="496">
        <f>D30*60</f>
        <v>361123.03661999997</v>
      </c>
      <c r="E31" s="344">
        <f t="shared" ref="E31:F31" si="14">E30*60</f>
        <v>550392.94728000008</v>
      </c>
      <c r="F31" s="496">
        <f t="shared" si="14"/>
        <v>518902.64867999993</v>
      </c>
    </row>
    <row r="32" spans="2:6" x14ac:dyDescent="0.3">
      <c r="B32" s="510" t="s">
        <v>347</v>
      </c>
      <c r="C32" s="344">
        <f>C11</f>
        <v>443071.78992299997</v>
      </c>
      <c r="D32" s="496">
        <f t="shared" ref="D32:F32" si="15">D11</f>
        <v>442124.037045</v>
      </c>
      <c r="E32" s="344">
        <f t="shared" si="15"/>
        <v>478799.38871699997</v>
      </c>
      <c r="F32" s="496">
        <f t="shared" si="15"/>
        <v>490770.347266</v>
      </c>
    </row>
    <row r="33" spans="2:6" x14ac:dyDescent="0.3">
      <c r="B33" s="510" t="s">
        <v>389</v>
      </c>
      <c r="C33" s="344">
        <f>C32/C30</f>
        <v>52.507012858826378</v>
      </c>
      <c r="D33" s="496">
        <f>D32/D30</f>
        <v>73.458183313334587</v>
      </c>
      <c r="E33" s="344">
        <f t="shared" ref="E33:F33" si="16">E32/E30</f>
        <v>52.195369626357675</v>
      </c>
      <c r="F33" s="496">
        <f t="shared" si="16"/>
        <v>56.747100657254649</v>
      </c>
    </row>
    <row r="34" spans="2:6" x14ac:dyDescent="0.3">
      <c r="B34" s="511" t="s">
        <v>352</v>
      </c>
      <c r="C34" s="529">
        <f>C31/C32</f>
        <v>1.1427045023741824</v>
      </c>
      <c r="D34" s="534">
        <f>D31/D32</f>
        <v>0.81679123133322051</v>
      </c>
      <c r="E34" s="529">
        <f t="shared" ref="E34:F34" si="17">E31/E32</f>
        <v>1.1495272555690674</v>
      </c>
      <c r="F34" s="534">
        <f t="shared" si="17"/>
        <v>1.0573227408108912</v>
      </c>
    </row>
    <row r="35" spans="2:6" ht="6.6" customHeight="1" thickBot="1" x14ac:dyDescent="0.35">
      <c r="B35" s="536"/>
      <c r="C35" s="345"/>
      <c r="D35" s="532"/>
      <c r="E35" s="532"/>
      <c r="F35" s="530"/>
    </row>
    <row r="36" spans="2:6" ht="15" thickBot="1" x14ac:dyDescent="0.35">
      <c r="B36" s="537" t="s">
        <v>353</v>
      </c>
      <c r="C36" s="490">
        <f>C34/C28</f>
        <v>1.0104664563110892</v>
      </c>
      <c r="D36" s="535">
        <f>D34/D28</f>
        <v>1.0063031361030943</v>
      </c>
      <c r="E36" s="535">
        <f>E34/E28</f>
        <v>1.01162196053173</v>
      </c>
      <c r="F36" s="491">
        <f t="shared" ref="F36" si="18">F34/F28</f>
        <v>1.0365755173965907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9"/>
  <sheetViews>
    <sheetView zoomScale="80" zoomScaleNormal="80" workbookViewId="0">
      <selection activeCell="F3" sqref="F3"/>
    </sheetView>
  </sheetViews>
  <sheetFormatPr defaultRowHeight="14.4" x14ac:dyDescent="0.3"/>
  <cols>
    <col min="2" max="2" width="25.33203125" bestFit="1" customWidth="1"/>
    <col min="3" max="3" width="25.109375" customWidth="1"/>
    <col min="6" max="6" width="23" customWidth="1"/>
    <col min="8" max="26" width="10.33203125" customWidth="1"/>
  </cols>
  <sheetData>
    <row r="1" spans="2:26" ht="15.75" thickBot="1" x14ac:dyDescent="0.3"/>
    <row r="2" spans="2:26" ht="30.75" thickBot="1" x14ac:dyDescent="0.3">
      <c r="B2" s="335" t="s">
        <v>382</v>
      </c>
      <c r="C2" s="333" t="s">
        <v>383</v>
      </c>
      <c r="D2" s="333" t="s">
        <v>384</v>
      </c>
      <c r="E2" s="336" t="s">
        <v>385</v>
      </c>
      <c r="F2" s="334" t="s">
        <v>387</v>
      </c>
    </row>
    <row r="3" spans="2:26" ht="15.75" thickBot="1" x14ac:dyDescent="0.3">
      <c r="B3" s="346" t="s">
        <v>386</v>
      </c>
      <c r="C3" s="347"/>
      <c r="D3" s="347"/>
      <c r="E3" s="348"/>
      <c r="F3" s="572">
        <v>89</v>
      </c>
    </row>
    <row r="4" spans="2:26" s="418" customFormat="1" ht="15" x14ac:dyDescent="0.25">
      <c r="B4" s="415"/>
      <c r="C4" s="416"/>
      <c r="D4" s="416"/>
      <c r="E4" s="416"/>
      <c r="F4" s="417"/>
    </row>
    <row r="5" spans="2:26" ht="15.75" thickBot="1" x14ac:dyDescent="0.3">
      <c r="C5" s="1" t="s">
        <v>437</v>
      </c>
    </row>
    <row r="6" spans="2:26" ht="15.75" thickBot="1" x14ac:dyDescent="0.3">
      <c r="B6" s="337" t="s">
        <v>438</v>
      </c>
      <c r="C6" s="338">
        <f>'Unit Costs'!C48</f>
        <v>3614.2867848534288</v>
      </c>
    </row>
    <row r="8" spans="2:26" s="1" customFormat="1" ht="15" x14ac:dyDescent="0.25">
      <c r="B8" s="19" t="s">
        <v>34</v>
      </c>
      <c r="C8" s="332">
        <v>2017</v>
      </c>
      <c r="D8" s="332">
        <v>2018</v>
      </c>
      <c r="E8" s="332">
        <v>2019</v>
      </c>
      <c r="F8" s="332">
        <v>2020</v>
      </c>
      <c r="G8" s="332">
        <v>2021</v>
      </c>
      <c r="H8" s="332">
        <v>2022</v>
      </c>
      <c r="I8" s="332">
        <v>2023</v>
      </c>
      <c r="J8" s="332">
        <v>2024</v>
      </c>
      <c r="K8" s="332">
        <v>2025</v>
      </c>
      <c r="L8" s="332">
        <v>2026</v>
      </c>
      <c r="M8" s="332">
        <v>2027</v>
      </c>
      <c r="N8" s="332">
        <v>2028</v>
      </c>
      <c r="O8" s="332">
        <v>2029</v>
      </c>
      <c r="P8" s="332">
        <v>2030</v>
      </c>
      <c r="Q8" s="332">
        <v>2031</v>
      </c>
      <c r="R8" s="332">
        <v>2032</v>
      </c>
      <c r="S8" s="332">
        <v>2033</v>
      </c>
      <c r="T8" s="332">
        <v>2034</v>
      </c>
      <c r="U8" s="332">
        <v>2035</v>
      </c>
      <c r="V8" s="332">
        <v>2036</v>
      </c>
      <c r="W8" s="332">
        <v>2037</v>
      </c>
      <c r="X8" s="332">
        <v>2038</v>
      </c>
      <c r="Y8" s="332">
        <v>2039</v>
      </c>
      <c r="Z8" s="332">
        <v>2040</v>
      </c>
    </row>
    <row r="9" spans="2:26" ht="15" x14ac:dyDescent="0.25">
      <c r="B9" s="349" t="s">
        <v>439</v>
      </c>
      <c r="C9" s="350">
        <v>0</v>
      </c>
      <c r="D9" s="350">
        <v>0</v>
      </c>
      <c r="E9" s="350">
        <v>0</v>
      </c>
      <c r="F9" s="350">
        <v>0</v>
      </c>
      <c r="G9" s="350">
        <v>0</v>
      </c>
      <c r="H9" s="350">
        <f t="shared" ref="H9" si="0">$F$3*$C$6</f>
        <v>321671.52385195513</v>
      </c>
      <c r="I9" s="350">
        <f t="shared" ref="I9:Z9" si="1">$F$3*$C$6</f>
        <v>321671.52385195513</v>
      </c>
      <c r="J9" s="350">
        <f t="shared" si="1"/>
        <v>321671.52385195513</v>
      </c>
      <c r="K9" s="350">
        <f t="shared" si="1"/>
        <v>321671.52385195513</v>
      </c>
      <c r="L9" s="350">
        <f t="shared" si="1"/>
        <v>321671.52385195513</v>
      </c>
      <c r="M9" s="350">
        <f t="shared" si="1"/>
        <v>321671.52385195513</v>
      </c>
      <c r="N9" s="350">
        <f t="shared" si="1"/>
        <v>321671.52385195513</v>
      </c>
      <c r="O9" s="350">
        <f t="shared" si="1"/>
        <v>321671.52385195513</v>
      </c>
      <c r="P9" s="350">
        <f t="shared" si="1"/>
        <v>321671.52385195513</v>
      </c>
      <c r="Q9" s="350">
        <f t="shared" si="1"/>
        <v>321671.52385195513</v>
      </c>
      <c r="R9" s="350">
        <f t="shared" si="1"/>
        <v>321671.52385195513</v>
      </c>
      <c r="S9" s="350">
        <f t="shared" si="1"/>
        <v>321671.52385195513</v>
      </c>
      <c r="T9" s="350">
        <f t="shared" si="1"/>
        <v>321671.52385195513</v>
      </c>
      <c r="U9" s="350">
        <f t="shared" si="1"/>
        <v>321671.52385195513</v>
      </c>
      <c r="V9" s="350">
        <f t="shared" si="1"/>
        <v>321671.52385195513</v>
      </c>
      <c r="W9" s="350">
        <f t="shared" si="1"/>
        <v>321671.52385195513</v>
      </c>
      <c r="X9" s="350">
        <f t="shared" si="1"/>
        <v>321671.52385195513</v>
      </c>
      <c r="Y9" s="350">
        <f t="shared" si="1"/>
        <v>321671.52385195513</v>
      </c>
      <c r="Z9" s="350">
        <f t="shared" si="1"/>
        <v>321671.52385195513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7"/>
  <sheetViews>
    <sheetView workbookViewId="0">
      <selection activeCell="G8" sqref="G8"/>
    </sheetView>
  </sheetViews>
  <sheetFormatPr defaultRowHeight="14.4" x14ac:dyDescent="0.3"/>
  <cols>
    <col min="1" max="1" width="18.6640625" customWidth="1"/>
    <col min="2" max="2" width="23.44140625" bestFit="1" customWidth="1"/>
    <col min="3" max="3" width="16" customWidth="1"/>
    <col min="4" max="9" width="13.44140625" customWidth="1"/>
  </cols>
  <sheetData>
    <row r="2" spans="2:7" ht="15" x14ac:dyDescent="0.25">
      <c r="B2" t="s">
        <v>747</v>
      </c>
      <c r="C2" s="289">
        <v>193482000</v>
      </c>
    </row>
    <row r="3" spans="2:7" ht="15" x14ac:dyDescent="0.25">
      <c r="B3" t="s">
        <v>749</v>
      </c>
      <c r="C3" s="289">
        <v>6081516</v>
      </c>
    </row>
    <row r="4" spans="2:7" ht="15" x14ac:dyDescent="0.25">
      <c r="B4" t="s">
        <v>440</v>
      </c>
      <c r="C4" s="289">
        <f>C2+C3</f>
        <v>199563516</v>
      </c>
    </row>
    <row r="5" spans="2:7" ht="15.75" thickBot="1" x14ac:dyDescent="0.3"/>
    <row r="6" spans="2:7" ht="15.75" thickBot="1" x14ac:dyDescent="0.3">
      <c r="B6" s="575" t="s">
        <v>34</v>
      </c>
      <c r="C6" s="574">
        <v>2018</v>
      </c>
      <c r="D6" s="573">
        <v>2019</v>
      </c>
      <c r="E6" s="573">
        <v>2020</v>
      </c>
      <c r="F6" s="577">
        <v>2021</v>
      </c>
      <c r="G6" s="578" t="s">
        <v>99</v>
      </c>
    </row>
    <row r="7" spans="2:7" ht="15.75" thickBot="1" x14ac:dyDescent="0.3">
      <c r="B7" s="576" t="s">
        <v>748</v>
      </c>
      <c r="C7" s="811">
        <f>C4/4</f>
        <v>49890879</v>
      </c>
      <c r="D7" s="812">
        <f>C4/4</f>
        <v>49890879</v>
      </c>
      <c r="E7" s="813">
        <f>C4/4</f>
        <v>49890879</v>
      </c>
      <c r="F7" s="811">
        <f>C4/4</f>
        <v>49890879</v>
      </c>
      <c r="G7" s="814">
        <f>SUM(C7:F7)</f>
        <v>199563516</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41"/>
  <sheetViews>
    <sheetView zoomScale="80" zoomScaleNormal="80" workbookViewId="0">
      <pane xSplit="2" ySplit="4" topLeftCell="C5" activePane="bottomRight" state="frozen"/>
      <selection pane="topRight" activeCell="D1" sqref="D1"/>
      <selection pane="bottomLeft" activeCell="A5" sqref="A5"/>
      <selection pane="bottomRight" activeCell="C8" sqref="C8"/>
    </sheetView>
  </sheetViews>
  <sheetFormatPr defaultRowHeight="14.4" x14ac:dyDescent="0.3"/>
  <cols>
    <col min="1" max="1" width="23.33203125" customWidth="1"/>
    <col min="2" max="2" width="25.109375" customWidth="1"/>
    <col min="3" max="4" width="18.33203125" customWidth="1"/>
    <col min="5" max="23" width="16" customWidth="1"/>
  </cols>
  <sheetData>
    <row r="1" spans="1:23" ht="18.75" x14ac:dyDescent="0.25">
      <c r="A1" s="234" t="s">
        <v>300</v>
      </c>
      <c r="B1" s="235"/>
      <c r="C1" s="235"/>
      <c r="D1" s="235"/>
      <c r="E1" s="247"/>
      <c r="F1" s="247"/>
      <c r="G1" s="247"/>
      <c r="H1" s="235"/>
      <c r="I1" s="260"/>
      <c r="J1" s="276"/>
      <c r="K1" s="275"/>
      <c r="L1" s="260"/>
      <c r="M1" s="277"/>
      <c r="N1" s="275"/>
      <c r="O1" s="235"/>
      <c r="P1" s="235"/>
      <c r="Q1" s="235"/>
      <c r="R1" s="235"/>
      <c r="S1" s="235"/>
      <c r="T1" s="235"/>
      <c r="U1" s="235"/>
      <c r="V1" s="235"/>
      <c r="W1" s="235"/>
    </row>
    <row r="2" spans="1:23" ht="18.75" x14ac:dyDescent="0.3">
      <c r="A2" s="237"/>
      <c r="B2" s="235"/>
      <c r="C2" s="235"/>
      <c r="D2" s="235"/>
      <c r="E2" s="247"/>
      <c r="F2" s="247"/>
      <c r="G2" s="247"/>
      <c r="H2" s="235"/>
      <c r="I2" s="260"/>
      <c r="J2" s="269"/>
      <c r="K2" s="275"/>
      <c r="L2" s="260"/>
      <c r="M2" s="277"/>
      <c r="N2" s="275"/>
      <c r="O2" s="235"/>
      <c r="P2" s="235"/>
      <c r="Q2" s="235"/>
      <c r="R2" s="235"/>
      <c r="S2" s="235"/>
      <c r="T2" s="235"/>
      <c r="U2" s="235"/>
      <c r="V2" s="235"/>
      <c r="W2" s="235"/>
    </row>
    <row r="3" spans="1:23" ht="18.75" x14ac:dyDescent="0.3">
      <c r="A3" s="237"/>
      <c r="B3" s="239" t="s">
        <v>34</v>
      </c>
      <c r="C3" s="240">
        <v>2020</v>
      </c>
      <c r="D3" s="240">
        <v>2021</v>
      </c>
      <c r="E3" s="240">
        <v>2022</v>
      </c>
      <c r="F3" s="240">
        <v>2023</v>
      </c>
      <c r="G3" s="240">
        <v>2024</v>
      </c>
      <c r="H3" s="240">
        <v>2025</v>
      </c>
      <c r="I3" s="240">
        <v>2026</v>
      </c>
      <c r="J3" s="240">
        <v>2027</v>
      </c>
      <c r="K3" s="240">
        <v>2028</v>
      </c>
      <c r="L3" s="240">
        <v>2029</v>
      </c>
      <c r="M3" s="240">
        <v>2030</v>
      </c>
      <c r="N3" s="240">
        <v>2031</v>
      </c>
      <c r="O3" s="240">
        <v>2032</v>
      </c>
      <c r="P3" s="240">
        <v>2033</v>
      </c>
      <c r="Q3" s="240">
        <v>2034</v>
      </c>
      <c r="R3" s="240">
        <v>2035</v>
      </c>
      <c r="S3" s="240">
        <v>2036</v>
      </c>
      <c r="T3" s="240">
        <v>2037</v>
      </c>
      <c r="U3" s="240">
        <v>2038</v>
      </c>
      <c r="V3" s="240">
        <v>2039</v>
      </c>
      <c r="W3" s="240">
        <v>2040</v>
      </c>
    </row>
    <row r="4" spans="1:23" s="4" customFormat="1" ht="15" x14ac:dyDescent="0.25">
      <c r="A4" s="241"/>
      <c r="B4" s="242" t="s">
        <v>270</v>
      </c>
      <c r="C4" s="238">
        <v>0</v>
      </c>
      <c r="D4" s="238">
        <v>1</v>
      </c>
      <c r="E4" s="238">
        <v>2</v>
      </c>
      <c r="F4" s="238">
        <v>3</v>
      </c>
      <c r="G4" s="238">
        <v>4</v>
      </c>
      <c r="H4" s="238">
        <v>5</v>
      </c>
      <c r="I4" s="238">
        <v>6</v>
      </c>
      <c r="J4" s="238">
        <v>7</v>
      </c>
      <c r="K4" s="238">
        <v>8</v>
      </c>
      <c r="L4" s="238">
        <v>9</v>
      </c>
      <c r="M4" s="238">
        <v>10</v>
      </c>
      <c r="N4" s="238">
        <v>11</v>
      </c>
      <c r="O4" s="238">
        <v>12</v>
      </c>
      <c r="P4" s="238">
        <v>13</v>
      </c>
      <c r="Q4" s="238">
        <v>14</v>
      </c>
      <c r="R4" s="238">
        <v>15</v>
      </c>
      <c r="S4" s="238">
        <v>16</v>
      </c>
      <c r="T4" s="238">
        <v>17</v>
      </c>
      <c r="U4" s="238">
        <v>18</v>
      </c>
      <c r="V4" s="238">
        <v>19</v>
      </c>
      <c r="W4" s="238">
        <v>20</v>
      </c>
    </row>
    <row r="5" spans="1:23" ht="18.75" x14ac:dyDescent="0.3">
      <c r="A5" s="214" t="s">
        <v>272</v>
      </c>
      <c r="B5" s="214"/>
      <c r="C5" s="214"/>
      <c r="D5" s="214"/>
      <c r="E5" s="227"/>
      <c r="F5" s="227"/>
      <c r="G5" s="227"/>
      <c r="H5" s="227"/>
      <c r="I5" s="227"/>
      <c r="J5" s="227"/>
      <c r="K5" s="227"/>
      <c r="L5" s="227"/>
      <c r="M5" s="227"/>
      <c r="N5" s="227"/>
      <c r="O5" s="227"/>
      <c r="P5" s="227"/>
      <c r="Q5" s="227"/>
      <c r="R5" s="227"/>
      <c r="S5" s="227"/>
      <c r="T5" s="227"/>
      <c r="U5" s="227"/>
      <c r="V5" s="227"/>
      <c r="W5" s="227"/>
    </row>
    <row r="6" spans="1:23" ht="15" x14ac:dyDescent="0.25">
      <c r="A6" s="278" t="s">
        <v>301</v>
      </c>
      <c r="B6" s="278" t="s">
        <v>258</v>
      </c>
      <c r="C6" s="283">
        <f>'VOT Calc'!F10</f>
        <v>-29562301.426443242</v>
      </c>
      <c r="D6" s="283">
        <f>'VOT Calc'!G10</f>
        <v>-28567966.601377167</v>
      </c>
      <c r="E6" s="283">
        <f>'VOT Calc'!H10</f>
        <v>-27573631.776311092</v>
      </c>
      <c r="F6" s="283">
        <f>'VOT Calc'!I10</f>
        <v>-26579296.951245014</v>
      </c>
      <c r="G6" s="283">
        <f>'VOT Calc'!J10</f>
        <v>-25584962.126178935</v>
      </c>
      <c r="H6" s="283">
        <f>'VOT Calc'!K10</f>
        <v>-24590627.30111286</v>
      </c>
      <c r="I6" s="283">
        <f>'VOT Calc'!L10</f>
        <v>-23596292.476046782</v>
      </c>
      <c r="J6" s="283">
        <f>'VOT Calc'!M10</f>
        <v>-22601957.650980707</v>
      </c>
      <c r="K6" s="283">
        <f>'VOT Calc'!N10</f>
        <v>-21607622.825914629</v>
      </c>
      <c r="L6" s="283">
        <f>'VOT Calc'!O10</f>
        <v>-20613288.000848554</v>
      </c>
      <c r="M6" s="283">
        <f>'VOT Calc'!P10</f>
        <v>-19618953.175782476</v>
      </c>
      <c r="N6" s="283">
        <f>'VOT Calc'!Q10</f>
        <v>-18624618.350716401</v>
      </c>
      <c r="O6" s="283">
        <f>'VOT Calc'!R10</f>
        <v>-17630283.525650322</v>
      </c>
      <c r="P6" s="283">
        <f>'VOT Calc'!S10</f>
        <v>-16635948.700584248</v>
      </c>
      <c r="Q6" s="283">
        <f>'VOT Calc'!T10</f>
        <v>-15641613.875518169</v>
      </c>
      <c r="R6" s="283">
        <f>'VOT Calc'!U10</f>
        <v>-14647279.050452093</v>
      </c>
      <c r="S6" s="283">
        <f>'VOT Calc'!V10</f>
        <v>-13652944.225386016</v>
      </c>
      <c r="T6" s="283">
        <f>'VOT Calc'!W10</f>
        <v>-12658609.400319939</v>
      </c>
      <c r="U6" s="283">
        <f>'VOT Calc'!X10</f>
        <v>-11664274.575253863</v>
      </c>
      <c r="V6" s="283">
        <f>'VOT Calc'!Y10</f>
        <v>-10669939.750187788</v>
      </c>
      <c r="W6" s="283">
        <f>'VOT Calc'!Z10</f>
        <v>-9675604.9251217023</v>
      </c>
    </row>
    <row r="7" spans="1:23" ht="15" x14ac:dyDescent="0.25">
      <c r="A7" s="278" t="s">
        <v>301</v>
      </c>
      <c r="B7" s="278" t="s">
        <v>259</v>
      </c>
      <c r="C7" s="283">
        <f>'VOT Calc'!F15</f>
        <v>-7960613.6368676443</v>
      </c>
      <c r="D7" s="283">
        <f>'VOT Calc'!G15</f>
        <v>-7520781.922448488</v>
      </c>
      <c r="E7" s="283">
        <f>'VOT Calc'!H15</f>
        <v>-7080950.2080293335</v>
      </c>
      <c r="F7" s="283">
        <f>'VOT Calc'!I15</f>
        <v>-6641118.4936101781</v>
      </c>
      <c r="G7" s="283">
        <f>'VOT Calc'!J15</f>
        <v>-6201286.7791910227</v>
      </c>
      <c r="H7" s="283">
        <f>'VOT Calc'!K15</f>
        <v>-5761455.0647718674</v>
      </c>
      <c r="I7" s="283">
        <f>'VOT Calc'!L15</f>
        <v>-5321623.350352712</v>
      </c>
      <c r="J7" s="283">
        <f>'VOT Calc'!M15</f>
        <v>-4881791.6359335575</v>
      </c>
      <c r="K7" s="283">
        <f>'VOT Calc'!N15</f>
        <v>-4441959.9215144021</v>
      </c>
      <c r="L7" s="283">
        <f>'VOT Calc'!O15</f>
        <v>-4002128.2070952472</v>
      </c>
      <c r="M7" s="283">
        <f>'VOT Calc'!P15</f>
        <v>-3562296.4926760923</v>
      </c>
      <c r="N7" s="283">
        <f>'VOT Calc'!Q15</f>
        <v>-3122464.7782569379</v>
      </c>
      <c r="O7" s="283">
        <f>'VOT Calc'!R15</f>
        <v>-2682633.0638377825</v>
      </c>
      <c r="P7" s="283">
        <f>'VOT Calc'!S15</f>
        <v>-2242801.349418628</v>
      </c>
      <c r="Q7" s="283">
        <f>'VOT Calc'!T15</f>
        <v>-1802969.6349994733</v>
      </c>
      <c r="R7" s="283">
        <f>'VOT Calc'!U15</f>
        <v>-1363137.9205803184</v>
      </c>
      <c r="S7" s="283">
        <f>'VOT Calc'!V15</f>
        <v>-923306.20616116351</v>
      </c>
      <c r="T7" s="283">
        <f>'VOT Calc'!W15</f>
        <v>-483474.49174200871</v>
      </c>
      <c r="U7" s="283">
        <f>'VOT Calc'!X15</f>
        <v>-43642.777322854148</v>
      </c>
      <c r="V7" s="283">
        <f>'VOT Calc'!Y15</f>
        <v>396188.93709630077</v>
      </c>
      <c r="W7" s="283">
        <f>'VOT Calc'!Z15</f>
        <v>836020.65151544788</v>
      </c>
    </row>
    <row r="8" spans="1:23" ht="15" x14ac:dyDescent="0.25">
      <c r="A8" s="278" t="s">
        <v>301</v>
      </c>
      <c r="B8" s="278" t="s">
        <v>260</v>
      </c>
      <c r="C8" s="283">
        <f>'VOT Calc'!F20</f>
        <v>-7062631.5616820063</v>
      </c>
      <c r="D8" s="283">
        <f>'VOT Calc'!G20</f>
        <v>-7072079.8134490065</v>
      </c>
      <c r="E8" s="283">
        <f>'VOT Calc'!H20</f>
        <v>-7081528.0652160086</v>
      </c>
      <c r="F8" s="283">
        <f>'VOT Calc'!I20</f>
        <v>-7090976.3169830088</v>
      </c>
      <c r="G8" s="283">
        <f>'VOT Calc'!J20</f>
        <v>-7100424.5687500099</v>
      </c>
      <c r="H8" s="283">
        <f>'VOT Calc'!K20</f>
        <v>-7109872.8205170101</v>
      </c>
      <c r="I8" s="283">
        <f>'VOT Calc'!L20</f>
        <v>-7119321.0722840112</v>
      </c>
      <c r="J8" s="283">
        <f>'VOT Calc'!M20</f>
        <v>-7128769.3240510114</v>
      </c>
      <c r="K8" s="283">
        <f>'VOT Calc'!N20</f>
        <v>-7138217.5758180115</v>
      </c>
      <c r="L8" s="283">
        <f>'VOT Calc'!O20</f>
        <v>-7147665.8275850127</v>
      </c>
      <c r="M8" s="283">
        <f>'VOT Calc'!P20</f>
        <v>-7157114.0793520138</v>
      </c>
      <c r="N8" s="283">
        <f>'VOT Calc'!Q20</f>
        <v>-7166562.331119014</v>
      </c>
      <c r="O8" s="283">
        <f>'VOT Calc'!R20</f>
        <v>-7176010.582886016</v>
      </c>
      <c r="P8" s="283">
        <f>'VOT Calc'!S20</f>
        <v>-7185458.8346530162</v>
      </c>
      <c r="Q8" s="283">
        <f>'VOT Calc'!T20</f>
        <v>-7194907.0864200164</v>
      </c>
      <c r="R8" s="283">
        <f>'VOT Calc'!U20</f>
        <v>-7204355.3381870175</v>
      </c>
      <c r="S8" s="283">
        <f>'VOT Calc'!V20</f>
        <v>-7213803.5899540186</v>
      </c>
      <c r="T8" s="283">
        <f>'VOT Calc'!W20</f>
        <v>-7223251.8417210188</v>
      </c>
      <c r="U8" s="283">
        <f>'VOT Calc'!X20</f>
        <v>-7232700.093488019</v>
      </c>
      <c r="V8" s="283">
        <f>'VOT Calc'!Y20</f>
        <v>-7242148.345255021</v>
      </c>
      <c r="W8" s="283">
        <f>'VOT Calc'!Z20</f>
        <v>-7251596.5970220286</v>
      </c>
    </row>
    <row r="9" spans="1:23" ht="15" x14ac:dyDescent="0.25">
      <c r="A9" s="281" t="s">
        <v>301</v>
      </c>
      <c r="B9" s="281" t="s">
        <v>302</v>
      </c>
      <c r="C9" s="285">
        <f t="shared" ref="C9:D9" si="0">SUM(C6:C8)</f>
        <v>-44585546.624992892</v>
      </c>
      <c r="D9" s="285">
        <f t="shared" si="0"/>
        <v>-43160828.337274656</v>
      </c>
      <c r="E9" s="285">
        <f>SUM(E6:E8)</f>
        <v>-41736110.049556434</v>
      </c>
      <c r="F9" s="285">
        <f t="shared" ref="F9:W9" si="1">SUM(F6:F8)</f>
        <v>-40311391.761838198</v>
      </c>
      <c r="G9" s="285">
        <f t="shared" si="1"/>
        <v>-38886673.474119969</v>
      </c>
      <c r="H9" s="285">
        <f t="shared" si="1"/>
        <v>-37461955.18640174</v>
      </c>
      <c r="I9" s="285">
        <f t="shared" si="1"/>
        <v>-36037236.898683503</v>
      </c>
      <c r="J9" s="285">
        <f t="shared" si="1"/>
        <v>-34612518.610965282</v>
      </c>
      <c r="K9" s="285">
        <f t="shared" si="1"/>
        <v>-33187800.323247045</v>
      </c>
      <c r="L9" s="285">
        <f t="shared" si="1"/>
        <v>-31763082.035528813</v>
      </c>
      <c r="M9" s="285">
        <f t="shared" si="1"/>
        <v>-30338363.74781058</v>
      </c>
      <c r="N9" s="285">
        <f t="shared" si="1"/>
        <v>-28913645.460092351</v>
      </c>
      <c r="O9" s="285">
        <f t="shared" si="1"/>
        <v>-27488927.172374122</v>
      </c>
      <c r="P9" s="285">
        <f t="shared" si="1"/>
        <v>-26064208.884655893</v>
      </c>
      <c r="Q9" s="285">
        <f t="shared" si="1"/>
        <v>-24639490.596937656</v>
      </c>
      <c r="R9" s="285">
        <f t="shared" si="1"/>
        <v>-23214772.309219427</v>
      </c>
      <c r="S9" s="285">
        <f t="shared" si="1"/>
        <v>-21790054.021501198</v>
      </c>
      <c r="T9" s="285">
        <f t="shared" si="1"/>
        <v>-20365335.733782969</v>
      </c>
      <c r="U9" s="285">
        <f t="shared" si="1"/>
        <v>-18940617.446064737</v>
      </c>
      <c r="V9" s="285">
        <f t="shared" si="1"/>
        <v>-17515899.158346508</v>
      </c>
      <c r="W9" s="285">
        <f t="shared" si="1"/>
        <v>-16091180.870628282</v>
      </c>
    </row>
    <row r="10" spans="1:23" ht="15" x14ac:dyDescent="0.25">
      <c r="A10" s="278" t="s">
        <v>301</v>
      </c>
      <c r="B10" s="278" t="s">
        <v>4</v>
      </c>
      <c r="C10" s="283">
        <f>'VOT Calc'!F25</f>
        <v>-6071394.3949470837</v>
      </c>
      <c r="D10" s="283">
        <f>'VOT Calc'!G25</f>
        <v>-6237120.8368257927</v>
      </c>
      <c r="E10" s="283">
        <f>'VOT Calc'!H25</f>
        <v>-6402847.2787045008</v>
      </c>
      <c r="F10" s="283">
        <f>'VOT Calc'!I25</f>
        <v>-6568573.7205832098</v>
      </c>
      <c r="G10" s="283">
        <f>'VOT Calc'!J25</f>
        <v>-6734300.1624619178</v>
      </c>
      <c r="H10" s="283">
        <f>'VOT Calc'!K25</f>
        <v>-6900026.6043406259</v>
      </c>
      <c r="I10" s="283">
        <f>'VOT Calc'!L25</f>
        <v>-7065753.046219334</v>
      </c>
      <c r="J10" s="283">
        <f>'VOT Calc'!M25</f>
        <v>-7231479.488098043</v>
      </c>
      <c r="K10" s="283">
        <f>'VOT Calc'!N25</f>
        <v>-7397205.9299767511</v>
      </c>
      <c r="L10" s="283">
        <f>'VOT Calc'!O25</f>
        <v>-7562932.3718554601</v>
      </c>
      <c r="M10" s="283">
        <f>'VOT Calc'!P25</f>
        <v>-7728658.8137341682</v>
      </c>
      <c r="N10" s="283">
        <f>'VOT Calc'!Q25</f>
        <v>-7894385.2556128763</v>
      </c>
      <c r="O10" s="283">
        <f>'VOT Calc'!R25</f>
        <v>-8060111.6974915843</v>
      </c>
      <c r="P10" s="283">
        <f>'VOT Calc'!S25</f>
        <v>-8225838.1393702924</v>
      </c>
      <c r="Q10" s="283">
        <f>'VOT Calc'!T25</f>
        <v>-8391564.5812490005</v>
      </c>
      <c r="R10" s="283">
        <f>'VOT Calc'!U25</f>
        <v>-8557291.0231277104</v>
      </c>
      <c r="S10" s="283">
        <f>'VOT Calc'!V25</f>
        <v>-8723017.4650064185</v>
      </c>
      <c r="T10" s="283">
        <f>'VOT Calc'!W25</f>
        <v>-8888743.9068851266</v>
      </c>
      <c r="U10" s="283">
        <f>'VOT Calc'!X25</f>
        <v>-9054470.3487638365</v>
      </c>
      <c r="V10" s="283">
        <f>'VOT Calc'!Y25</f>
        <v>-9220196.7906425446</v>
      </c>
      <c r="W10" s="283">
        <f>'VOT Calc'!Z25</f>
        <v>-9385923.2325212546</v>
      </c>
    </row>
    <row r="11" spans="1:23" ht="15" x14ac:dyDescent="0.25">
      <c r="A11" s="287" t="s">
        <v>301</v>
      </c>
      <c r="B11" s="287" t="s">
        <v>303</v>
      </c>
      <c r="C11" s="288">
        <f t="shared" ref="C11:D11" si="2">C9+C10</f>
        <v>-50656941.019939974</v>
      </c>
      <c r="D11" s="288">
        <f t="shared" si="2"/>
        <v>-49397949.174100451</v>
      </c>
      <c r="E11" s="288">
        <f>E9+E10</f>
        <v>-48138957.328260936</v>
      </c>
      <c r="F11" s="288">
        <f t="shared" ref="F11:W11" si="3">F9+F10</f>
        <v>-46879965.482421406</v>
      </c>
      <c r="G11" s="288">
        <f t="shared" si="3"/>
        <v>-45620973.636581883</v>
      </c>
      <c r="H11" s="288">
        <f t="shared" si="3"/>
        <v>-44361981.790742368</v>
      </c>
      <c r="I11" s="288">
        <f t="shared" si="3"/>
        <v>-43102989.944902837</v>
      </c>
      <c r="J11" s="288">
        <f t="shared" si="3"/>
        <v>-41843998.099063322</v>
      </c>
      <c r="K11" s="288">
        <f t="shared" si="3"/>
        <v>-40585006.253223799</v>
      </c>
      <c r="L11" s="288">
        <f t="shared" si="3"/>
        <v>-39326014.407384276</v>
      </c>
      <c r="M11" s="288">
        <f t="shared" si="3"/>
        <v>-38067022.561544746</v>
      </c>
      <c r="N11" s="288">
        <f t="shared" si="3"/>
        <v>-36808030.715705231</v>
      </c>
      <c r="O11" s="288">
        <f t="shared" si="3"/>
        <v>-35549038.869865708</v>
      </c>
      <c r="P11" s="288">
        <f t="shared" si="3"/>
        <v>-34290047.024026185</v>
      </c>
      <c r="Q11" s="288">
        <f t="shared" si="3"/>
        <v>-33031055.178186655</v>
      </c>
      <c r="R11" s="288">
        <f t="shared" si="3"/>
        <v>-31772063.33234714</v>
      </c>
      <c r="S11" s="288">
        <f t="shared" si="3"/>
        <v>-30513071.486507617</v>
      </c>
      <c r="T11" s="288">
        <f t="shared" si="3"/>
        <v>-29254079.640668094</v>
      </c>
      <c r="U11" s="288">
        <f t="shared" si="3"/>
        <v>-27995087.794828571</v>
      </c>
      <c r="V11" s="288">
        <f t="shared" si="3"/>
        <v>-26736095.948989052</v>
      </c>
      <c r="W11" s="288">
        <f t="shared" si="3"/>
        <v>-25477104.103149537</v>
      </c>
    </row>
    <row r="12" spans="1:23" ht="15" x14ac:dyDescent="0.25">
      <c r="A12" s="280" t="s">
        <v>304</v>
      </c>
      <c r="B12" s="280" t="s">
        <v>258</v>
      </c>
      <c r="C12" s="284">
        <f>'Non-Fuel VOC Calc'!D10</f>
        <v>-3625.4567255285288</v>
      </c>
      <c r="D12" s="284">
        <f>'Non-Fuel VOC Calc'!E10</f>
        <v>-3444.1838892521023</v>
      </c>
      <c r="E12" s="284">
        <f>'Non-Fuel VOC Calc'!F10</f>
        <v>-3262.9110529756758</v>
      </c>
      <c r="F12" s="284">
        <f>'Non-Fuel VOC Calc'!G10</f>
        <v>-3081.6382166992498</v>
      </c>
      <c r="G12" s="284">
        <f>'Non-Fuel VOC Calc'!H10</f>
        <v>-2900.3653804228225</v>
      </c>
      <c r="H12" s="284">
        <f>'Non-Fuel VOC Calc'!I10</f>
        <v>-2719.092544146396</v>
      </c>
      <c r="I12" s="284">
        <f>'Non-Fuel VOC Calc'!J10</f>
        <v>-2537.81970786997</v>
      </c>
      <c r="J12" s="284">
        <f>'Non-Fuel VOC Calc'!K10</f>
        <v>-2356.5468715935435</v>
      </c>
      <c r="K12" s="284">
        <f>'Non-Fuel VOC Calc'!L10</f>
        <v>-2175.2740353171171</v>
      </c>
      <c r="L12" s="284">
        <f>'Non-Fuel VOC Calc'!M10</f>
        <v>-1994.0011990406908</v>
      </c>
      <c r="M12" s="284">
        <f>'Non-Fuel VOC Calc'!N10</f>
        <v>-1812.7283627642644</v>
      </c>
      <c r="N12" s="284">
        <f>'Non-Fuel VOC Calc'!O10</f>
        <v>-1631.4555264878379</v>
      </c>
      <c r="O12" s="284">
        <f>'Non-Fuel VOC Calc'!P10</f>
        <v>-1450.1826902114117</v>
      </c>
      <c r="P12" s="284">
        <f>'Non-Fuel VOC Calc'!Q10</f>
        <v>-1268.9098539349852</v>
      </c>
      <c r="Q12" s="284">
        <f>'Non-Fuel VOC Calc'!R10</f>
        <v>-1087.6370176585588</v>
      </c>
      <c r="R12" s="284">
        <f>'Non-Fuel VOC Calc'!S10</f>
        <v>-906.36418138213241</v>
      </c>
      <c r="S12" s="284">
        <f>'Non-Fuel VOC Calc'!T10</f>
        <v>-725.09134510570607</v>
      </c>
      <c r="T12" s="284">
        <f>'Non-Fuel VOC Calc'!U10</f>
        <v>-543.81850882927961</v>
      </c>
      <c r="U12" s="284">
        <f>'Non-Fuel VOC Calc'!V10</f>
        <v>-362.54567255285315</v>
      </c>
      <c r="V12" s="284">
        <f>'Non-Fuel VOC Calc'!W10</f>
        <v>-181.2728362764268</v>
      </c>
      <c r="W12" s="284">
        <f>'Non-Fuel VOC Calc'!X10</f>
        <v>0</v>
      </c>
    </row>
    <row r="13" spans="1:23" ht="15" x14ac:dyDescent="0.25">
      <c r="A13" s="280" t="s">
        <v>304</v>
      </c>
      <c r="B13" s="280" t="s">
        <v>259</v>
      </c>
      <c r="C13" s="284">
        <f>'Non-Fuel VOC Calc'!D15</f>
        <v>-0.77704228859096736</v>
      </c>
      <c r="D13" s="284">
        <f>'Non-Fuel VOC Calc'!E15</f>
        <v>-0.73819017416141897</v>
      </c>
      <c r="E13" s="284">
        <f>'Non-Fuel VOC Calc'!F15</f>
        <v>-0.69933805973187069</v>
      </c>
      <c r="F13" s="284">
        <f>'Non-Fuel VOC Calc'!G15</f>
        <v>-0.6604859453023223</v>
      </c>
      <c r="G13" s="284">
        <f>'Non-Fuel VOC Calc'!H15</f>
        <v>-0.6216338308727738</v>
      </c>
      <c r="H13" s="284">
        <f>'Non-Fuel VOC Calc'!I15</f>
        <v>-0.58278171644322552</v>
      </c>
      <c r="I13" s="284">
        <f>'Non-Fuel VOC Calc'!J15</f>
        <v>-0.54392960201367713</v>
      </c>
      <c r="J13" s="284">
        <f>'Non-Fuel VOC Calc'!K15</f>
        <v>-0.50507748758412885</v>
      </c>
      <c r="K13" s="284">
        <f>'Non-Fuel VOC Calc'!L15</f>
        <v>-0.46622537315458046</v>
      </c>
      <c r="L13" s="284">
        <f>'Non-Fuel VOC Calc'!M15</f>
        <v>-0.42737325872503207</v>
      </c>
      <c r="M13" s="284">
        <f>'Non-Fuel VOC Calc'!N15</f>
        <v>-0.38852114429548362</v>
      </c>
      <c r="N13" s="284">
        <f>'Non-Fuel VOC Calc'!O15</f>
        <v>-0.34966902986593529</v>
      </c>
      <c r="O13" s="284">
        <f>'Non-Fuel VOC Calc'!P15</f>
        <v>-0.31081691543638684</v>
      </c>
      <c r="P13" s="284">
        <f>'Non-Fuel VOC Calc'!Q15</f>
        <v>-0.27196480100683845</v>
      </c>
      <c r="Q13" s="284">
        <f>'Non-Fuel VOC Calc'!R15</f>
        <v>-0.23311268657729006</v>
      </c>
      <c r="R13" s="284">
        <f>'Non-Fuel VOC Calc'!S15</f>
        <v>-0.19426057214774167</v>
      </c>
      <c r="S13" s="284">
        <f>'Non-Fuel VOC Calc'!T15</f>
        <v>-0.15540845771819328</v>
      </c>
      <c r="T13" s="284">
        <f>'Non-Fuel VOC Calc'!U15</f>
        <v>-0.11655634328864489</v>
      </c>
      <c r="U13" s="284">
        <f>'Non-Fuel VOC Calc'!V15</f>
        <v>-7.7704228859096489E-2</v>
      </c>
      <c r="V13" s="284">
        <f>'Non-Fuel VOC Calc'!W15</f>
        <v>-3.8852114429548099E-2</v>
      </c>
      <c r="W13" s="284">
        <f>'Non-Fuel VOC Calc'!X15</f>
        <v>0</v>
      </c>
    </row>
    <row r="14" spans="1:23" ht="15" x14ac:dyDescent="0.25">
      <c r="A14" s="280" t="s">
        <v>304</v>
      </c>
      <c r="B14" s="280" t="s">
        <v>260</v>
      </c>
      <c r="C14" s="284">
        <f>'Non-Fuel VOC Calc'!D20</f>
        <v>-1268.6543386536666</v>
      </c>
      <c r="D14" s="284">
        <f>'Non-Fuel VOC Calc'!E20</f>
        <v>-1205.2216217209832</v>
      </c>
      <c r="E14" s="284">
        <f>'Non-Fuel VOC Calc'!F20</f>
        <v>-1141.7889047882998</v>
      </c>
      <c r="F14" s="284">
        <f>'Non-Fuel VOC Calc'!G20</f>
        <v>-1078.3561878556163</v>
      </c>
      <c r="G14" s="284">
        <f>'Non-Fuel VOC Calc'!H20</f>
        <v>-1014.9234709229331</v>
      </c>
      <c r="H14" s="284">
        <f>'Non-Fuel VOC Calc'!I20</f>
        <v>-951.49075399024991</v>
      </c>
      <c r="I14" s="284">
        <f>'Non-Fuel VOC Calc'!J20</f>
        <v>-888.05803705756659</v>
      </c>
      <c r="J14" s="284">
        <f>'Non-Fuel VOC Calc'!K20</f>
        <v>-824.62532012488316</v>
      </c>
      <c r="K14" s="284">
        <f>'Non-Fuel VOC Calc'!L20</f>
        <v>-761.19260319219984</v>
      </c>
      <c r="L14" s="284">
        <f>'Non-Fuel VOC Calc'!M20</f>
        <v>-697.75988625951652</v>
      </c>
      <c r="M14" s="284">
        <f>'Non-Fuel VOC Calc'!N20</f>
        <v>-634.3271693268332</v>
      </c>
      <c r="N14" s="284">
        <f>'Non-Fuel VOC Calc'!O20</f>
        <v>-570.89445239414988</v>
      </c>
      <c r="O14" s="284">
        <f>'Non-Fuel VOC Calc'!P20</f>
        <v>-507.4617354614665</v>
      </c>
      <c r="P14" s="284">
        <f>'Non-Fuel VOC Calc'!Q20</f>
        <v>-444.02901852878313</v>
      </c>
      <c r="Q14" s="284">
        <f>'Non-Fuel VOC Calc'!R20</f>
        <v>-380.59630159609975</v>
      </c>
      <c r="R14" s="284">
        <f>'Non-Fuel VOC Calc'!S20</f>
        <v>-317.16358466341637</v>
      </c>
      <c r="S14" s="284">
        <f>'Non-Fuel VOC Calc'!T20</f>
        <v>-253.73086773073305</v>
      </c>
      <c r="T14" s="284">
        <f>'Non-Fuel VOC Calc'!U20</f>
        <v>-190.2981507980497</v>
      </c>
      <c r="U14" s="284">
        <f>'Non-Fuel VOC Calc'!V20</f>
        <v>-126.86543386536637</v>
      </c>
      <c r="V14" s="284">
        <f>'Non-Fuel VOC Calc'!W20</f>
        <v>-63.432716932683022</v>
      </c>
      <c r="W14" s="284">
        <f>'Non-Fuel VOC Calc'!X20</f>
        <v>0</v>
      </c>
    </row>
    <row r="15" spans="1:23" ht="15" x14ac:dyDescent="0.25">
      <c r="A15" s="281" t="s">
        <v>304</v>
      </c>
      <c r="B15" s="281" t="s">
        <v>302</v>
      </c>
      <c r="C15" s="285">
        <f t="shared" ref="C15:D15" si="4">SUM(C12:C14)</f>
        <v>-4894.8881064707866</v>
      </c>
      <c r="D15" s="285">
        <f t="shared" si="4"/>
        <v>-4650.1437011472472</v>
      </c>
      <c r="E15" s="285">
        <f>SUM(E12:E14)</f>
        <v>-4405.3992958237077</v>
      </c>
      <c r="F15" s="285">
        <f t="shared" ref="F15" si="5">SUM(F12:F14)</f>
        <v>-4160.6548905001682</v>
      </c>
      <c r="G15" s="285">
        <f t="shared" ref="G15" si="6">SUM(G12:G14)</f>
        <v>-3915.9104851766283</v>
      </c>
      <c r="H15" s="285">
        <f t="shared" ref="H15" si="7">SUM(H12:H14)</f>
        <v>-3671.1660798530893</v>
      </c>
      <c r="I15" s="285">
        <f t="shared" ref="I15" si="8">SUM(I12:I14)</f>
        <v>-3426.4216745295503</v>
      </c>
      <c r="J15" s="285">
        <f t="shared" ref="J15" si="9">SUM(J12:J14)</f>
        <v>-3181.6772692060108</v>
      </c>
      <c r="K15" s="285">
        <f t="shared" ref="K15" si="10">SUM(K12:K14)</f>
        <v>-2936.9328638824713</v>
      </c>
      <c r="L15" s="285">
        <f t="shared" ref="L15" si="11">SUM(L12:L14)</f>
        <v>-2692.1884585589323</v>
      </c>
      <c r="M15" s="285">
        <f t="shared" ref="M15" si="12">SUM(M12:M14)</f>
        <v>-2447.4440532353929</v>
      </c>
      <c r="N15" s="285">
        <f t="shared" ref="N15" si="13">SUM(N12:N14)</f>
        <v>-2202.6996479118538</v>
      </c>
      <c r="O15" s="285">
        <f t="shared" ref="O15" si="14">SUM(O12:O14)</f>
        <v>-1957.9552425883146</v>
      </c>
      <c r="P15" s="285">
        <f t="shared" ref="P15" si="15">SUM(P12:P14)</f>
        <v>-1713.2108372647751</v>
      </c>
      <c r="Q15" s="285">
        <f t="shared" ref="Q15" si="16">SUM(Q12:Q14)</f>
        <v>-1468.4664319412357</v>
      </c>
      <c r="R15" s="285">
        <f t="shared" ref="R15" si="17">SUM(R12:R14)</f>
        <v>-1223.7220266176964</v>
      </c>
      <c r="S15" s="285">
        <f t="shared" ref="S15" si="18">SUM(S12:S14)</f>
        <v>-978.9776212941573</v>
      </c>
      <c r="T15" s="285">
        <f t="shared" ref="T15" si="19">SUM(T12:T14)</f>
        <v>-734.23321597061795</v>
      </c>
      <c r="U15" s="285">
        <f t="shared" ref="U15" si="20">SUM(U12:U14)</f>
        <v>-489.48881064707859</v>
      </c>
      <c r="V15" s="285">
        <f t="shared" ref="V15" si="21">SUM(V12:V14)</f>
        <v>-244.74440532353935</v>
      </c>
      <c r="W15" s="285">
        <f t="shared" ref="W15" si="22">SUM(W12:W14)</f>
        <v>0</v>
      </c>
    </row>
    <row r="16" spans="1:23" ht="15" x14ac:dyDescent="0.25">
      <c r="A16" s="280" t="s">
        <v>304</v>
      </c>
      <c r="B16" s="280" t="s">
        <v>4</v>
      </c>
      <c r="C16" s="284">
        <f>'Non-Fuel VOC Calc'!D25</f>
        <v>-311065.70013774798</v>
      </c>
      <c r="D16" s="284">
        <f>'Non-Fuel VOC Calc'!E25</f>
        <v>-295512.41513086058</v>
      </c>
      <c r="E16" s="284">
        <f>'Non-Fuel VOC Calc'!F25</f>
        <v>-279959.13012397318</v>
      </c>
      <c r="F16" s="284">
        <f>'Non-Fuel VOC Calc'!G25</f>
        <v>-264405.84511708579</v>
      </c>
      <c r="G16" s="284">
        <f>'Non-Fuel VOC Calc'!H25</f>
        <v>-248852.56011019839</v>
      </c>
      <c r="H16" s="284">
        <f>'Non-Fuel VOC Calc'!I25</f>
        <v>-233299.275103311</v>
      </c>
      <c r="I16" s="284">
        <f>'Non-Fuel VOC Calc'!J25</f>
        <v>-217745.9900964236</v>
      </c>
      <c r="J16" s="284">
        <f>'Non-Fuel VOC Calc'!K25</f>
        <v>-202192.7050895362</v>
      </c>
      <c r="K16" s="284">
        <f>'Non-Fuel VOC Calc'!L25</f>
        <v>-186639.42008264881</v>
      </c>
      <c r="L16" s="284">
        <f>'Non-Fuel VOC Calc'!M25</f>
        <v>-171086.13507576141</v>
      </c>
      <c r="M16" s="284">
        <f>'Non-Fuel VOC Calc'!N25</f>
        <v>-155532.85006887402</v>
      </c>
      <c r="N16" s="284">
        <f>'Non-Fuel VOC Calc'!O25</f>
        <v>-139979.56506198662</v>
      </c>
      <c r="O16" s="284">
        <f>'Non-Fuel VOC Calc'!P25</f>
        <v>-124426.2800550992</v>
      </c>
      <c r="P16" s="284">
        <f>'Non-Fuel VOC Calc'!Q25</f>
        <v>-108872.9950482118</v>
      </c>
      <c r="Q16" s="284">
        <f>'Non-Fuel VOC Calc'!R25</f>
        <v>-93319.710041324404</v>
      </c>
      <c r="R16" s="284">
        <f>'Non-Fuel VOC Calc'!S25</f>
        <v>-77766.425034436994</v>
      </c>
      <c r="S16" s="284">
        <f>'Non-Fuel VOC Calc'!T25</f>
        <v>-62213.140027549591</v>
      </c>
      <c r="T16" s="284">
        <f>'Non-Fuel VOC Calc'!U25</f>
        <v>-46659.855020662188</v>
      </c>
      <c r="U16" s="284">
        <f>'Non-Fuel VOC Calc'!V25</f>
        <v>-31106.570013774777</v>
      </c>
      <c r="V16" s="284">
        <f>'Non-Fuel VOC Calc'!W25</f>
        <v>-15553.285006887374</v>
      </c>
      <c r="W16" s="284">
        <f>'Non-Fuel VOC Calc'!X25</f>
        <v>0</v>
      </c>
    </row>
    <row r="17" spans="1:23" ht="15" x14ac:dyDescent="0.25">
      <c r="A17" s="287" t="s">
        <v>304</v>
      </c>
      <c r="B17" s="287" t="s">
        <v>303</v>
      </c>
      <c r="C17" s="288">
        <f t="shared" ref="C17:D17" si="23">C15+C16</f>
        <v>-315960.58824421879</v>
      </c>
      <c r="D17" s="288">
        <f t="shared" si="23"/>
        <v>-300162.55883200781</v>
      </c>
      <c r="E17" s="288">
        <f>E15+E16</f>
        <v>-284364.52941979689</v>
      </c>
      <c r="F17" s="288">
        <f t="shared" ref="F17" si="24">F15+F16</f>
        <v>-268566.50000758597</v>
      </c>
      <c r="G17" s="288">
        <f t="shared" ref="G17" si="25">G15+G16</f>
        <v>-252768.47059537502</v>
      </c>
      <c r="H17" s="288">
        <f t="shared" ref="H17" si="26">H15+H16</f>
        <v>-236970.44118316408</v>
      </c>
      <c r="I17" s="288">
        <f t="shared" ref="I17" si="27">I15+I16</f>
        <v>-221172.41177095316</v>
      </c>
      <c r="J17" s="288">
        <f t="shared" ref="J17" si="28">J15+J16</f>
        <v>-205374.38235874221</v>
      </c>
      <c r="K17" s="288">
        <f t="shared" ref="K17" si="29">K15+K16</f>
        <v>-189576.35294653129</v>
      </c>
      <c r="L17" s="288">
        <f t="shared" ref="L17" si="30">L15+L16</f>
        <v>-173778.32353432034</v>
      </c>
      <c r="M17" s="288">
        <f t="shared" ref="M17" si="31">M15+M16</f>
        <v>-157980.29412210942</v>
      </c>
      <c r="N17" s="288">
        <f t="shared" ref="N17" si="32">N15+N16</f>
        <v>-142182.26470989847</v>
      </c>
      <c r="O17" s="288">
        <f t="shared" ref="O17" si="33">O15+O16</f>
        <v>-126384.23529768751</v>
      </c>
      <c r="P17" s="288">
        <f t="shared" ref="P17" si="34">P15+P16</f>
        <v>-110586.20588547658</v>
      </c>
      <c r="Q17" s="288">
        <f t="shared" ref="Q17" si="35">Q15+Q16</f>
        <v>-94788.176473265645</v>
      </c>
      <c r="R17" s="288">
        <f t="shared" ref="R17" si="36">R15+R16</f>
        <v>-78990.147061054697</v>
      </c>
      <c r="S17" s="288">
        <f t="shared" ref="S17" si="37">S15+S16</f>
        <v>-63192.117648843749</v>
      </c>
      <c r="T17" s="288">
        <f t="shared" ref="T17" si="38">T15+T16</f>
        <v>-47394.088236632808</v>
      </c>
      <c r="U17" s="288">
        <f t="shared" ref="U17" si="39">U15+U16</f>
        <v>-31596.058824421856</v>
      </c>
      <c r="V17" s="288">
        <f t="shared" ref="V17" si="40">V15+V16</f>
        <v>-15798.029412210914</v>
      </c>
      <c r="W17" s="288">
        <f t="shared" ref="W17" si="41">W15+W16</f>
        <v>0</v>
      </c>
    </row>
    <row r="18" spans="1:23" ht="15" x14ac:dyDescent="0.25">
      <c r="A18" s="278" t="s">
        <v>305</v>
      </c>
      <c r="B18" s="278" t="s">
        <v>258</v>
      </c>
      <c r="C18" s="283">
        <f>'Fuel VOC Calc'!D10</f>
        <v>-6478.1104476272585</v>
      </c>
      <c r="D18" s="283">
        <f>'Fuel VOC Calc'!E10</f>
        <v>-6154.2049252458955</v>
      </c>
      <c r="E18" s="283">
        <f>'Fuel VOC Calc'!F10</f>
        <v>-5830.2994028645326</v>
      </c>
      <c r="F18" s="283">
        <f>'Fuel VOC Calc'!G10</f>
        <v>-5506.3938804831705</v>
      </c>
      <c r="G18" s="283">
        <f>'Fuel VOC Calc'!H10</f>
        <v>-5182.4883581018075</v>
      </c>
      <c r="H18" s="283">
        <f>'Fuel VOC Calc'!I10</f>
        <v>-4858.5828357204446</v>
      </c>
      <c r="I18" s="283">
        <f>'Fuel VOC Calc'!J10</f>
        <v>-4534.6773133390816</v>
      </c>
      <c r="J18" s="283">
        <f>'Fuel VOC Calc'!K10</f>
        <v>-4210.7717909577186</v>
      </c>
      <c r="K18" s="283">
        <f>'Fuel VOC Calc'!L10</f>
        <v>-3886.8662685763557</v>
      </c>
      <c r="L18" s="283">
        <f>'Fuel VOC Calc'!M10</f>
        <v>-3562.9607461949918</v>
      </c>
      <c r="M18" s="283">
        <f>'Fuel VOC Calc'!N10</f>
        <v>-3239.0552238136293</v>
      </c>
      <c r="N18" s="283">
        <f>'Fuel VOC Calc'!O10</f>
        <v>-2915.1497014322667</v>
      </c>
      <c r="O18" s="283">
        <f>'Fuel VOC Calc'!P10</f>
        <v>-2591.2441790509038</v>
      </c>
      <c r="P18" s="283">
        <f>'Fuel VOC Calc'!Q10</f>
        <v>-2267.3386566695408</v>
      </c>
      <c r="Q18" s="283">
        <f>'Fuel VOC Calc'!R10</f>
        <v>-1943.4331342881783</v>
      </c>
      <c r="R18" s="283">
        <f>'Fuel VOC Calc'!S10</f>
        <v>-1619.5276119068151</v>
      </c>
      <c r="S18" s="283">
        <f>'Fuel VOC Calc'!T10</f>
        <v>-1295.6220895254523</v>
      </c>
      <c r="T18" s="283">
        <f>'Fuel VOC Calc'!U10</f>
        <v>-971.71656714408937</v>
      </c>
      <c r="U18" s="283">
        <f>'Fuel VOC Calc'!V10</f>
        <v>-647.81104476272651</v>
      </c>
      <c r="V18" s="283">
        <f>'Fuel VOC Calc'!W10</f>
        <v>-323.9055223813636</v>
      </c>
      <c r="W18" s="283">
        <f>'Fuel VOC Calc'!X10</f>
        <v>0</v>
      </c>
    </row>
    <row r="19" spans="1:23" ht="15" x14ac:dyDescent="0.25">
      <c r="A19" s="278" t="s">
        <v>305</v>
      </c>
      <c r="B19" s="278" t="s">
        <v>259</v>
      </c>
      <c r="C19" s="283">
        <f>'Fuel VOC Calc'!D15</f>
        <v>-1.3884501040997823</v>
      </c>
      <c r="D19" s="283">
        <f>'Fuel VOC Calc'!E15</f>
        <v>-1.319027598894793</v>
      </c>
      <c r="E19" s="283">
        <f>'Fuel VOC Calc'!F15</f>
        <v>-1.2496050936898042</v>
      </c>
      <c r="F19" s="283">
        <f>'Fuel VOC Calc'!G15</f>
        <v>-1.1801825884848149</v>
      </c>
      <c r="G19" s="283">
        <f>'Fuel VOC Calc'!H15</f>
        <v>-1.1107600832798257</v>
      </c>
      <c r="H19" s="283">
        <f>'Fuel VOC Calc'!I15</f>
        <v>-1.0413375780748366</v>
      </c>
      <c r="I19" s="283">
        <f>'Fuel VOC Calc'!J15</f>
        <v>-0.97191507286984757</v>
      </c>
      <c r="J19" s="283">
        <f>'Fuel VOC Calc'!K15</f>
        <v>-0.90249256766485841</v>
      </c>
      <c r="K19" s="283">
        <f>'Fuel VOC Calc'!L15</f>
        <v>-0.83307006245986925</v>
      </c>
      <c r="L19" s="283">
        <f>'Fuel VOC Calc'!M15</f>
        <v>-0.7636475572548802</v>
      </c>
      <c r="M19" s="283">
        <f>'Fuel VOC Calc'!N15</f>
        <v>-0.69422505204989104</v>
      </c>
      <c r="N19" s="283">
        <f>'Fuel VOC Calc'!O15</f>
        <v>-0.62480254684490188</v>
      </c>
      <c r="O19" s="283">
        <f>'Fuel VOC Calc'!P15</f>
        <v>-0.55538004163991272</v>
      </c>
      <c r="P19" s="283">
        <f>'Fuel VOC Calc'!Q15</f>
        <v>-0.48595753643492356</v>
      </c>
      <c r="Q19" s="283">
        <f>'Fuel VOC Calc'!R15</f>
        <v>-0.4165350312299344</v>
      </c>
      <c r="R19" s="283">
        <f>'Fuel VOC Calc'!S15</f>
        <v>-0.34711252602494524</v>
      </c>
      <c r="S19" s="283">
        <f>'Fuel VOC Calc'!T15</f>
        <v>-0.27769002081995608</v>
      </c>
      <c r="T19" s="283">
        <f>'Fuel VOC Calc'!U15</f>
        <v>-0.20826751561496692</v>
      </c>
      <c r="U19" s="283">
        <f>'Fuel VOC Calc'!V15</f>
        <v>-0.13884501040997779</v>
      </c>
      <c r="V19" s="283">
        <f>'Fuel VOC Calc'!W15</f>
        <v>-6.9422505204988633E-2</v>
      </c>
      <c r="W19" s="283">
        <f>'Fuel VOC Calc'!X15</f>
        <v>0</v>
      </c>
    </row>
    <row r="20" spans="1:23" ht="15" x14ac:dyDescent="0.25">
      <c r="A20" s="278" t="s">
        <v>305</v>
      </c>
      <c r="B20" s="278" t="s">
        <v>260</v>
      </c>
      <c r="C20" s="283">
        <f>'Fuel VOC Calc'!D20</f>
        <v>-2266.8820917899266</v>
      </c>
      <c r="D20" s="283">
        <f>'Fuel VOC Calc'!E20</f>
        <v>-2153.5379872004301</v>
      </c>
      <c r="E20" s="283">
        <f>'Fuel VOC Calc'!F20</f>
        <v>-2040.1938826109335</v>
      </c>
      <c r="F20" s="283">
        <f>'Fuel VOC Calc'!G20</f>
        <v>-1926.8497780214375</v>
      </c>
      <c r="G20" s="283">
        <f>'Fuel VOC Calc'!H20</f>
        <v>-1813.505673431941</v>
      </c>
      <c r="H20" s="283">
        <f>'Fuel VOC Calc'!I20</f>
        <v>-1700.1615688424445</v>
      </c>
      <c r="I20" s="283">
        <f>'Fuel VOC Calc'!J20</f>
        <v>-1586.8174642529484</v>
      </c>
      <c r="J20" s="283">
        <f>'Fuel VOC Calc'!K20</f>
        <v>-1473.4733596634519</v>
      </c>
      <c r="K20" s="283">
        <f>'Fuel VOC Calc'!L20</f>
        <v>-1360.1292550739556</v>
      </c>
      <c r="L20" s="283">
        <f>'Fuel VOC Calc'!M20</f>
        <v>-1246.7851504844593</v>
      </c>
      <c r="M20" s="283">
        <f>'Fuel VOC Calc'!N20</f>
        <v>-1133.4410458949631</v>
      </c>
      <c r="N20" s="283">
        <f>'Fuel VOC Calc'!O20</f>
        <v>-1020.0969413054668</v>
      </c>
      <c r="O20" s="283">
        <f>'Fuel VOC Calc'!P20</f>
        <v>-906.75283671597026</v>
      </c>
      <c r="P20" s="283">
        <f>'Fuel VOC Calc'!Q20</f>
        <v>-793.40873212647375</v>
      </c>
      <c r="Q20" s="283">
        <f>'Fuel VOC Calc'!R20</f>
        <v>-680.06462753697747</v>
      </c>
      <c r="R20" s="283">
        <f>'Fuel VOC Calc'!S20</f>
        <v>-566.72052294748119</v>
      </c>
      <c r="S20" s="283">
        <f>'Fuel VOC Calc'!T20</f>
        <v>-453.37641835798479</v>
      </c>
      <c r="T20" s="283">
        <f>'Fuel VOC Calc'!U20</f>
        <v>-340.03231376848845</v>
      </c>
      <c r="U20" s="283">
        <f>'Fuel VOC Calc'!V20</f>
        <v>-226.68820917899214</v>
      </c>
      <c r="V20" s="283">
        <f>'Fuel VOC Calc'!W20</f>
        <v>-113.34410458949577</v>
      </c>
      <c r="W20" s="283">
        <f>'Fuel VOC Calc'!X20</f>
        <v>0</v>
      </c>
    </row>
    <row r="21" spans="1:23" ht="15" x14ac:dyDescent="0.25">
      <c r="A21" s="281" t="s">
        <v>305</v>
      </c>
      <c r="B21" s="281" t="s">
        <v>302</v>
      </c>
      <c r="C21" s="285">
        <f t="shared" ref="C21:D21" si="42">SUM(C18:C20)</f>
        <v>-8746.3809895212853</v>
      </c>
      <c r="D21" s="285">
        <f t="shared" si="42"/>
        <v>-8309.0619400452197</v>
      </c>
      <c r="E21" s="285">
        <f>SUM(E18:E20)</f>
        <v>-7871.7428905691559</v>
      </c>
      <c r="F21" s="285">
        <f t="shared" ref="F21" si="43">SUM(F18:F20)</f>
        <v>-7434.423841093093</v>
      </c>
      <c r="G21" s="285">
        <f t="shared" ref="G21" si="44">SUM(G18:G20)</f>
        <v>-6997.1047916170282</v>
      </c>
      <c r="H21" s="285">
        <f t="shared" ref="H21" si="45">SUM(H18:H20)</f>
        <v>-6559.7857421409635</v>
      </c>
      <c r="I21" s="285">
        <f t="shared" ref="I21" si="46">SUM(I18:I20)</f>
        <v>-6122.4666926648997</v>
      </c>
      <c r="J21" s="285">
        <f t="shared" ref="J21" si="47">SUM(J18:J20)</f>
        <v>-5685.147643188835</v>
      </c>
      <c r="K21" s="285">
        <f t="shared" ref="K21" si="48">SUM(K18:K20)</f>
        <v>-5247.8285937127712</v>
      </c>
      <c r="L21" s="285">
        <f t="shared" ref="L21" si="49">SUM(L18:L20)</f>
        <v>-4810.5095442367056</v>
      </c>
      <c r="M21" s="285">
        <f t="shared" ref="M21" si="50">SUM(M18:M20)</f>
        <v>-4373.1904947606427</v>
      </c>
      <c r="N21" s="285">
        <f t="shared" ref="N21" si="51">SUM(N18:N20)</f>
        <v>-3935.8714452845784</v>
      </c>
      <c r="O21" s="285">
        <f t="shared" ref="O21" si="52">SUM(O18:O20)</f>
        <v>-3498.5523958085141</v>
      </c>
      <c r="P21" s="285">
        <f t="shared" ref="P21" si="53">SUM(P18:P20)</f>
        <v>-3061.2333463324494</v>
      </c>
      <c r="Q21" s="285">
        <f t="shared" ref="Q21" si="54">SUM(Q18:Q20)</f>
        <v>-2623.9142968563856</v>
      </c>
      <c r="R21" s="285">
        <f t="shared" ref="R21" si="55">SUM(R18:R20)</f>
        <v>-2186.5952473803213</v>
      </c>
      <c r="S21" s="285">
        <f t="shared" ref="S21" si="56">SUM(S18:S20)</f>
        <v>-1749.2761979042571</v>
      </c>
      <c r="T21" s="285">
        <f t="shared" ref="T21" si="57">SUM(T18:T20)</f>
        <v>-1311.9571484281928</v>
      </c>
      <c r="U21" s="285">
        <f t="shared" ref="U21" si="58">SUM(U18:U20)</f>
        <v>-874.63809895212864</v>
      </c>
      <c r="V21" s="285">
        <f t="shared" ref="V21" si="59">SUM(V18:V20)</f>
        <v>-437.31904947606438</v>
      </c>
      <c r="W21" s="285">
        <f t="shared" ref="W21" si="60">SUM(W18:W20)</f>
        <v>0</v>
      </c>
    </row>
    <row r="22" spans="1:23" ht="15" x14ac:dyDescent="0.25">
      <c r="A22" s="278" t="s">
        <v>305</v>
      </c>
      <c r="B22" s="278" t="s">
        <v>4</v>
      </c>
      <c r="C22" s="283">
        <f>'Fuel VOC Calc'!D25</f>
        <v>-249970.46431934618</v>
      </c>
      <c r="D22" s="283">
        <f>'Fuel VOC Calc'!E25</f>
        <v>-237471.94110337883</v>
      </c>
      <c r="E22" s="283">
        <f>'Fuel VOC Calc'!F25</f>
        <v>-224973.41788741155</v>
      </c>
      <c r="F22" s="283">
        <f>'Fuel VOC Calc'!G25</f>
        <v>-212474.89467144423</v>
      </c>
      <c r="G22" s="283">
        <f>'Fuel VOC Calc'!H25</f>
        <v>-199976.37145547691</v>
      </c>
      <c r="H22" s="283">
        <f>'Fuel VOC Calc'!I25</f>
        <v>-187477.84823950962</v>
      </c>
      <c r="I22" s="283">
        <f>'Fuel VOC Calc'!J25</f>
        <v>-174979.32502354233</v>
      </c>
      <c r="J22" s="283">
        <f>'Fuel VOC Calc'!K25</f>
        <v>-162480.80180757499</v>
      </c>
      <c r="K22" s="283">
        <f>'Fuel VOC Calc'!L25</f>
        <v>-149982.2785916077</v>
      </c>
      <c r="L22" s="283">
        <f>'Fuel VOC Calc'!M25</f>
        <v>-137483.75537564041</v>
      </c>
      <c r="M22" s="283">
        <f>'Fuel VOC Calc'!N25</f>
        <v>-124985.23215967309</v>
      </c>
      <c r="N22" s="283">
        <f>'Fuel VOC Calc'!O25</f>
        <v>-112486.70894370577</v>
      </c>
      <c r="O22" s="283">
        <f>'Fuel VOC Calc'!P25</f>
        <v>-99988.185727738484</v>
      </c>
      <c r="P22" s="283">
        <f>'Fuel VOC Calc'!Q25</f>
        <v>-87489.662511771166</v>
      </c>
      <c r="Q22" s="283">
        <f>'Fuel VOC Calc'!R25</f>
        <v>-74991.139295803863</v>
      </c>
      <c r="R22" s="283">
        <f>'Fuel VOC Calc'!S25</f>
        <v>-62492.616079836531</v>
      </c>
      <c r="S22" s="283">
        <f>'Fuel VOC Calc'!T25</f>
        <v>-49994.092863869228</v>
      </c>
      <c r="T22" s="283">
        <f>'Fuel VOC Calc'!U25</f>
        <v>-37495.56964790191</v>
      </c>
      <c r="U22" s="283">
        <f>'Fuel VOC Calc'!V25</f>
        <v>-24997.046431934599</v>
      </c>
      <c r="V22" s="283">
        <f>'Fuel VOC Calc'!W25</f>
        <v>-12498.523215967289</v>
      </c>
      <c r="W22" s="283">
        <f>'Fuel VOC Calc'!X25</f>
        <v>0</v>
      </c>
    </row>
    <row r="23" spans="1:23" ht="15" x14ac:dyDescent="0.25">
      <c r="A23" s="287" t="s">
        <v>305</v>
      </c>
      <c r="B23" s="287" t="s">
        <v>303</v>
      </c>
      <c r="C23" s="288">
        <f t="shared" ref="C23:D23" si="61">C21+C22</f>
        <v>-258716.84530886746</v>
      </c>
      <c r="D23" s="288">
        <f t="shared" si="61"/>
        <v>-245781.00304342405</v>
      </c>
      <c r="E23" s="288">
        <f>E21+E22</f>
        <v>-232845.16077798069</v>
      </c>
      <c r="F23" s="288">
        <f t="shared" ref="F23" si="62">F21+F22</f>
        <v>-219909.31851253731</v>
      </c>
      <c r="G23" s="288">
        <f t="shared" ref="G23" si="63">G21+G22</f>
        <v>-206973.47624709393</v>
      </c>
      <c r="H23" s="288">
        <f t="shared" ref="H23" si="64">H21+H22</f>
        <v>-194037.63398165058</v>
      </c>
      <c r="I23" s="288">
        <f t="shared" ref="I23" si="65">I21+I22</f>
        <v>-181101.79171620723</v>
      </c>
      <c r="J23" s="288">
        <f t="shared" ref="J23" si="66">J21+J22</f>
        <v>-168165.94945076382</v>
      </c>
      <c r="K23" s="288">
        <f t="shared" ref="K23" si="67">K21+K22</f>
        <v>-155230.10718532046</v>
      </c>
      <c r="L23" s="288">
        <f t="shared" ref="L23" si="68">L21+L22</f>
        <v>-142294.26491987711</v>
      </c>
      <c r="M23" s="288">
        <f t="shared" ref="M23" si="69">M21+M22</f>
        <v>-129358.42265443373</v>
      </c>
      <c r="N23" s="288">
        <f t="shared" ref="N23" si="70">N21+N22</f>
        <v>-116422.58038899035</v>
      </c>
      <c r="O23" s="288">
        <f t="shared" ref="O23" si="71">O21+O22</f>
        <v>-103486.73812354699</v>
      </c>
      <c r="P23" s="288">
        <f t="shared" ref="P23" si="72">P21+P22</f>
        <v>-90550.895858103613</v>
      </c>
      <c r="Q23" s="288">
        <f t="shared" ref="Q23" si="73">Q21+Q22</f>
        <v>-77615.053592660246</v>
      </c>
      <c r="R23" s="288">
        <f t="shared" ref="R23" si="74">R21+R22</f>
        <v>-64679.21132721685</v>
      </c>
      <c r="S23" s="288">
        <f t="shared" ref="S23" si="75">S21+S22</f>
        <v>-51743.369061773483</v>
      </c>
      <c r="T23" s="288">
        <f t="shared" ref="T23" si="76">T21+T22</f>
        <v>-38807.526796330101</v>
      </c>
      <c r="U23" s="288">
        <f t="shared" ref="U23" si="77">U21+U22</f>
        <v>-25871.684530886727</v>
      </c>
      <c r="V23" s="288">
        <f t="shared" ref="V23" si="78">V21+V22</f>
        <v>-12935.842265443353</v>
      </c>
      <c r="W23" s="288">
        <f t="shared" ref="W23" si="79">W21+W22</f>
        <v>0</v>
      </c>
    </row>
    <row r="24" spans="1:23" ht="15" x14ac:dyDescent="0.25">
      <c r="A24" s="280" t="s">
        <v>202</v>
      </c>
      <c r="B24" s="280" t="s">
        <v>258</v>
      </c>
      <c r="C24" s="284">
        <f>'Safety Calc'!D11</f>
        <v>-12942.480780207661</v>
      </c>
      <c r="D24" s="284">
        <f>'Safety Calc'!E11</f>
        <v>-12295.356741197278</v>
      </c>
      <c r="E24" s="284">
        <f>'Safety Calc'!F11</f>
        <v>-11648.232702186895</v>
      </c>
      <c r="F24" s="284">
        <f>'Safety Calc'!G11</f>
        <v>-11001.108663176512</v>
      </c>
      <c r="G24" s="284">
        <f>'Safety Calc'!H11</f>
        <v>-10353.984624166129</v>
      </c>
      <c r="H24" s="284">
        <f>'Safety Calc'!I11</f>
        <v>-9706.8605851557459</v>
      </c>
      <c r="I24" s="284">
        <f>'Safety Calc'!J11</f>
        <v>-9059.7365461453628</v>
      </c>
      <c r="J24" s="284">
        <f>'Safety Calc'!K11</f>
        <v>-8412.6125071349798</v>
      </c>
      <c r="K24" s="284">
        <f>'Safety Calc'!L11</f>
        <v>-7765.4884681245967</v>
      </c>
      <c r="L24" s="284">
        <f>'Safety Calc'!M11</f>
        <v>-7118.3644291142136</v>
      </c>
      <c r="M24" s="284">
        <f>'Safety Calc'!N11</f>
        <v>-6471.2403901038306</v>
      </c>
      <c r="N24" s="284">
        <f>'Safety Calc'!O11</f>
        <v>-5824.1163510934475</v>
      </c>
      <c r="O24" s="284">
        <f>'Safety Calc'!P11</f>
        <v>-5176.9923120830654</v>
      </c>
      <c r="P24" s="284">
        <f>'Safety Calc'!Q11</f>
        <v>-4529.8682730726823</v>
      </c>
      <c r="Q24" s="284">
        <f>'Safety Calc'!R11</f>
        <v>-3882.7442340622993</v>
      </c>
      <c r="R24" s="284">
        <f>'Safety Calc'!S11</f>
        <v>-3235.6201950519162</v>
      </c>
      <c r="S24" s="284">
        <f>'Safety Calc'!T11</f>
        <v>-2588.4961560415331</v>
      </c>
      <c r="T24" s="284">
        <f>'Safety Calc'!U11</f>
        <v>-1941.3721170311505</v>
      </c>
      <c r="U24" s="284">
        <f>'Safety Calc'!V11</f>
        <v>-1294.2480780207675</v>
      </c>
      <c r="V24" s="284">
        <f>'Safety Calc'!W11</f>
        <v>-647.12403901038442</v>
      </c>
      <c r="W24" s="284">
        <f>'Safety Calc'!X11</f>
        <v>0</v>
      </c>
    </row>
    <row r="25" spans="1:23" ht="15" x14ac:dyDescent="0.25">
      <c r="A25" s="280" t="s">
        <v>202</v>
      </c>
      <c r="B25" s="280" t="s">
        <v>259</v>
      </c>
      <c r="C25" s="284">
        <f>'Safety Calc'!D16</f>
        <v>-2.7739552963581593</v>
      </c>
      <c r="D25" s="284">
        <f>'Safety Calc'!E16</f>
        <v>-2.6352575315402511</v>
      </c>
      <c r="E25" s="284">
        <f>'Safety Calc'!F16</f>
        <v>-2.4965597667223429</v>
      </c>
      <c r="F25" s="284">
        <f>'Safety Calc'!G16</f>
        <v>-2.3578620019044347</v>
      </c>
      <c r="G25" s="284">
        <f>'Safety Calc'!H16</f>
        <v>-2.219164237086527</v>
      </c>
      <c r="H25" s="284">
        <f>'Safety Calc'!I16</f>
        <v>-2.0804664722686192</v>
      </c>
      <c r="I25" s="284">
        <f>'Safety Calc'!J16</f>
        <v>-1.9417687074507111</v>
      </c>
      <c r="J25" s="284">
        <f>'Safety Calc'!K16</f>
        <v>-1.8030709426328033</v>
      </c>
      <c r="K25" s="284">
        <f>'Safety Calc'!L16</f>
        <v>-1.6643731778148954</v>
      </c>
      <c r="L25" s="284">
        <f>'Safety Calc'!M16</f>
        <v>-1.5256754129969874</v>
      </c>
      <c r="M25" s="284">
        <f>'Safety Calc'!N16</f>
        <v>-1.3869776481790792</v>
      </c>
      <c r="N25" s="284">
        <f>'Safety Calc'!O16</f>
        <v>-1.2482798833611715</v>
      </c>
      <c r="O25" s="284">
        <f>'Safety Calc'!P16</f>
        <v>-1.1095821185432633</v>
      </c>
      <c r="P25" s="284">
        <f>'Safety Calc'!Q16</f>
        <v>-0.97088435372535509</v>
      </c>
      <c r="Q25" s="284">
        <f>'Safety Calc'!R16</f>
        <v>-0.83218658890744712</v>
      </c>
      <c r="R25" s="284">
        <f>'Safety Calc'!S16</f>
        <v>-0.69348882408953905</v>
      </c>
      <c r="S25" s="284">
        <f>'Safety Calc'!T16</f>
        <v>-0.55479105927163108</v>
      </c>
      <c r="T25" s="284">
        <f>'Safety Calc'!U16</f>
        <v>-0.41609329445372301</v>
      </c>
      <c r="U25" s="284">
        <f>'Safety Calc'!V16</f>
        <v>-0.27739552963581504</v>
      </c>
      <c r="V25" s="284">
        <f>'Safety Calc'!W16</f>
        <v>-0.13869776481790699</v>
      </c>
      <c r="W25" s="284">
        <f>'Safety Calc'!X16</f>
        <v>0</v>
      </c>
    </row>
    <row r="26" spans="1:23" ht="15" x14ac:dyDescent="0.25">
      <c r="A26" s="280" t="s">
        <v>202</v>
      </c>
      <c r="B26" s="280" t="s">
        <v>260</v>
      </c>
      <c r="C26" s="284">
        <f>'Safety Calc'!D21</f>
        <v>-4528.9561116905788</v>
      </c>
      <c r="D26" s="284">
        <f>'Safety Calc'!E21</f>
        <v>-4302.5083061060486</v>
      </c>
      <c r="E26" s="284">
        <f>'Safety Calc'!F21</f>
        <v>-4076.0605005215202</v>
      </c>
      <c r="F26" s="284">
        <f>'Safety Calc'!G21</f>
        <v>-3849.6126949369909</v>
      </c>
      <c r="G26" s="284">
        <f>'Safety Calc'!H21</f>
        <v>-3623.1648893524625</v>
      </c>
      <c r="H26" s="284">
        <f>'Safety Calc'!I21</f>
        <v>-3396.7170837679332</v>
      </c>
      <c r="I26" s="284">
        <f>'Safety Calc'!J21</f>
        <v>-3170.2692781834048</v>
      </c>
      <c r="J26" s="284">
        <f>'Safety Calc'!K21</f>
        <v>-2943.8214725988755</v>
      </c>
      <c r="K26" s="284">
        <f>'Safety Calc'!L21</f>
        <v>-2717.3736670143467</v>
      </c>
      <c r="L26" s="284">
        <f>'Safety Calc'!M21</f>
        <v>-2490.9258614298178</v>
      </c>
      <c r="M26" s="284">
        <f>'Safety Calc'!N21</f>
        <v>-2264.4780558452885</v>
      </c>
      <c r="N26" s="284">
        <f>'Safety Calc'!O21</f>
        <v>-2038.0302502607599</v>
      </c>
      <c r="O26" s="284">
        <f>'Safety Calc'!P21</f>
        <v>-1811.5824446762308</v>
      </c>
      <c r="P26" s="284">
        <f>'Safety Calc'!Q21</f>
        <v>-1585.1346390917017</v>
      </c>
      <c r="Q26" s="284">
        <f>'Safety Calc'!R21</f>
        <v>-1358.6868335071727</v>
      </c>
      <c r="R26" s="284">
        <f>'Safety Calc'!S21</f>
        <v>-1132.2390279226438</v>
      </c>
      <c r="S26" s="284">
        <f>'Safety Calc'!T21</f>
        <v>-905.79122233811472</v>
      </c>
      <c r="T26" s="284">
        <f>'Safety Calc'!U21</f>
        <v>-679.34341675358576</v>
      </c>
      <c r="U26" s="284">
        <f>'Safety Calc'!V21</f>
        <v>-452.89561116905679</v>
      </c>
      <c r="V26" s="284">
        <f>'Safety Calc'!W21</f>
        <v>-226.44780558452783</v>
      </c>
      <c r="W26" s="284">
        <f>'Safety Calc'!X21</f>
        <v>0</v>
      </c>
    </row>
    <row r="27" spans="1:23" ht="15" x14ac:dyDescent="0.25">
      <c r="A27" s="281" t="s">
        <v>202</v>
      </c>
      <c r="B27" s="281" t="s">
        <v>302</v>
      </c>
      <c r="C27" s="285">
        <f t="shared" ref="C27:D27" si="80">SUM(C24:C26)</f>
        <v>-17474.210847194598</v>
      </c>
      <c r="D27" s="285">
        <f t="shared" si="80"/>
        <v>-16600.500304834866</v>
      </c>
      <c r="E27" s="285">
        <f>SUM(E24:E26)</f>
        <v>-15726.789762475137</v>
      </c>
      <c r="F27" s="285">
        <f t="shared" ref="F27" si="81">SUM(F24:F26)</f>
        <v>-14853.079220115407</v>
      </c>
      <c r="G27" s="285">
        <f t="shared" ref="G27" si="82">SUM(G24:G26)</f>
        <v>-13979.36867775568</v>
      </c>
      <c r="H27" s="285">
        <f t="shared" ref="H27" si="83">SUM(H24:H26)</f>
        <v>-13105.658135395948</v>
      </c>
      <c r="I27" s="285">
        <f t="shared" ref="I27" si="84">SUM(I24:I26)</f>
        <v>-12231.947593036219</v>
      </c>
      <c r="J27" s="285">
        <f t="shared" ref="J27" si="85">SUM(J24:J26)</f>
        <v>-11358.237050676489</v>
      </c>
      <c r="K27" s="285">
        <f t="shared" ref="K27" si="86">SUM(K24:K26)</f>
        <v>-10484.526508316758</v>
      </c>
      <c r="L27" s="285">
        <f t="shared" ref="L27" si="87">SUM(L24:L26)</f>
        <v>-9610.8159659570283</v>
      </c>
      <c r="M27" s="285">
        <f t="shared" ref="M27" si="88">SUM(M24:M26)</f>
        <v>-8737.1054235972988</v>
      </c>
      <c r="N27" s="285">
        <f t="shared" ref="N27" si="89">SUM(N24:N26)</f>
        <v>-7863.3948812375684</v>
      </c>
      <c r="O27" s="285">
        <f t="shared" ref="O27" si="90">SUM(O24:O26)</f>
        <v>-6989.6843388778398</v>
      </c>
      <c r="P27" s="285">
        <f t="shared" ref="P27" si="91">SUM(P24:P26)</f>
        <v>-6115.9737965181093</v>
      </c>
      <c r="Q27" s="285">
        <f t="shared" ref="Q27" si="92">SUM(Q24:Q26)</f>
        <v>-5242.2632541583789</v>
      </c>
      <c r="R27" s="285">
        <f t="shared" ref="R27" si="93">SUM(R24:R26)</f>
        <v>-4368.5527117986494</v>
      </c>
      <c r="S27" s="285">
        <f t="shared" ref="S27" si="94">SUM(S24:S26)</f>
        <v>-3494.8421694389199</v>
      </c>
      <c r="T27" s="285">
        <f t="shared" ref="T27" si="95">SUM(T24:T26)</f>
        <v>-2621.1316270791899</v>
      </c>
      <c r="U27" s="285">
        <f t="shared" ref="U27" si="96">SUM(U24:U26)</f>
        <v>-1747.4210847194602</v>
      </c>
      <c r="V27" s="285">
        <f t="shared" ref="V27" si="97">SUM(V24:V26)</f>
        <v>-873.7105423597302</v>
      </c>
      <c r="W27" s="285">
        <f t="shared" ref="W27" si="98">SUM(W24:W26)</f>
        <v>0</v>
      </c>
    </row>
    <row r="28" spans="1:23" ht="15" x14ac:dyDescent="0.25">
      <c r="A28" s="280" t="s">
        <v>202</v>
      </c>
      <c r="B28" s="280" t="s">
        <v>4</v>
      </c>
      <c r="C28" s="284">
        <f>'Safety Calc'!D26</f>
        <v>-136794.0408197933</v>
      </c>
      <c r="D28" s="284">
        <f>'Safety Calc'!E26</f>
        <v>-129954.33877880362</v>
      </c>
      <c r="E28" s="284">
        <f>'Safety Calc'!F26</f>
        <v>-123114.63673781395</v>
      </c>
      <c r="F28" s="284">
        <f>'Safety Calc'!G26</f>
        <v>-116274.9346968243</v>
      </c>
      <c r="G28" s="284">
        <f>'Safety Calc'!H26</f>
        <v>-109435.23265583464</v>
      </c>
      <c r="H28" s="284">
        <f>'Safety Calc'!I26</f>
        <v>-102595.53061484497</v>
      </c>
      <c r="I28" s="284">
        <f>'Safety Calc'!J26</f>
        <v>-95755.82857385531</v>
      </c>
      <c r="J28" s="284">
        <f>'Safety Calc'!K26</f>
        <v>-88916.126532865645</v>
      </c>
      <c r="K28" s="284">
        <f>'Safety Calc'!L26</f>
        <v>-82076.42449187598</v>
      </c>
      <c r="L28" s="284">
        <f>'Safety Calc'!M26</f>
        <v>-75236.722450886315</v>
      </c>
      <c r="M28" s="284">
        <f>'Safety Calc'!N26</f>
        <v>-68397.020409896664</v>
      </c>
      <c r="N28" s="284">
        <f>'Safety Calc'!O26</f>
        <v>-61557.318368906992</v>
      </c>
      <c r="O28" s="284">
        <f>'Safety Calc'!P26</f>
        <v>-54717.616327917327</v>
      </c>
      <c r="P28" s="284">
        <f>'Safety Calc'!Q26</f>
        <v>-47877.914286927662</v>
      </c>
      <c r="Q28" s="284">
        <f>'Safety Calc'!R26</f>
        <v>-41038.21224593799</v>
      </c>
      <c r="R28" s="284">
        <f>'Safety Calc'!S26</f>
        <v>-34198.510204948325</v>
      </c>
      <c r="S28" s="284">
        <f>'Safety Calc'!T26</f>
        <v>-27358.808163958653</v>
      </c>
      <c r="T28" s="284">
        <f>'Safety Calc'!U26</f>
        <v>-20519.106122968988</v>
      </c>
      <c r="U28" s="284">
        <f>'Safety Calc'!V26</f>
        <v>-13679.404081979323</v>
      </c>
      <c r="V28" s="284">
        <f>'Safety Calc'!W26</f>
        <v>-6839.7020409896541</v>
      </c>
      <c r="W28" s="284">
        <f>'Safety Calc'!X26</f>
        <v>0</v>
      </c>
    </row>
    <row r="29" spans="1:23" ht="15" x14ac:dyDescent="0.25">
      <c r="A29" s="287" t="s">
        <v>202</v>
      </c>
      <c r="B29" s="287" t="s">
        <v>303</v>
      </c>
      <c r="C29" s="288">
        <f t="shared" ref="C29:D29" si="99">C27+C28</f>
        <v>-154268.2516669879</v>
      </c>
      <c r="D29" s="288">
        <f t="shared" si="99"/>
        <v>-146554.83908363848</v>
      </c>
      <c r="E29" s="288">
        <f>E27+E28</f>
        <v>-138841.42650028909</v>
      </c>
      <c r="F29" s="288">
        <f t="shared" ref="F29" si="100">F27+F28</f>
        <v>-131128.0139169397</v>
      </c>
      <c r="G29" s="288">
        <f t="shared" ref="G29" si="101">G27+G28</f>
        <v>-123414.60133359031</v>
      </c>
      <c r="H29" s="288">
        <f t="shared" ref="H29" si="102">H27+H28</f>
        <v>-115701.18875024092</v>
      </c>
      <c r="I29" s="288">
        <f t="shared" ref="I29" si="103">I27+I28</f>
        <v>-107987.77616689153</v>
      </c>
      <c r="J29" s="288">
        <f t="shared" ref="J29" si="104">J27+J28</f>
        <v>-100274.36358354213</v>
      </c>
      <c r="K29" s="288">
        <f t="shared" ref="K29" si="105">K27+K28</f>
        <v>-92560.951000192741</v>
      </c>
      <c r="L29" s="288">
        <f t="shared" ref="L29" si="106">L27+L28</f>
        <v>-84847.538416843337</v>
      </c>
      <c r="M29" s="288">
        <f t="shared" ref="M29" si="107">M27+M28</f>
        <v>-77134.125833493963</v>
      </c>
      <c r="N29" s="288">
        <f t="shared" ref="N29" si="108">N27+N28</f>
        <v>-69420.713250144559</v>
      </c>
      <c r="O29" s="288">
        <f t="shared" ref="O29" si="109">O27+O28</f>
        <v>-61707.30066679517</v>
      </c>
      <c r="P29" s="288">
        <f t="shared" ref="P29" si="110">P27+P28</f>
        <v>-53993.888083445774</v>
      </c>
      <c r="Q29" s="288">
        <f t="shared" ref="Q29" si="111">Q27+Q28</f>
        <v>-46280.475500096371</v>
      </c>
      <c r="R29" s="288">
        <f t="shared" ref="R29" si="112">R27+R28</f>
        <v>-38567.062916746974</v>
      </c>
      <c r="S29" s="288">
        <f t="shared" ref="S29" si="113">S27+S28</f>
        <v>-30853.650333397571</v>
      </c>
      <c r="T29" s="288">
        <f t="shared" ref="T29" si="114">T27+T28</f>
        <v>-23140.237750048178</v>
      </c>
      <c r="U29" s="288">
        <f t="shared" ref="U29" si="115">U27+U28</f>
        <v>-15426.825166698784</v>
      </c>
      <c r="V29" s="288">
        <f t="shared" ref="V29" si="116">V27+V28</f>
        <v>-7713.4125833493845</v>
      </c>
      <c r="W29" s="288">
        <f t="shared" ref="W29" si="117">W27+W28</f>
        <v>0</v>
      </c>
    </row>
    <row r="30" spans="1:23" ht="15" x14ac:dyDescent="0.25">
      <c r="A30" s="278" t="s">
        <v>306</v>
      </c>
      <c r="B30" s="278" t="s">
        <v>258</v>
      </c>
      <c r="C30" s="283">
        <f>Emissions!D10</f>
        <v>-2031.8060727294594</v>
      </c>
      <c r="D30" s="283">
        <f>Emissions!E10</f>
        <v>-1930.2157690929866</v>
      </c>
      <c r="E30" s="283">
        <f>Emissions!F10</f>
        <v>-1851.5798468989133</v>
      </c>
      <c r="F30" s="283">
        <f>Emissions!G10</f>
        <v>-1792.0725759068403</v>
      </c>
      <c r="G30" s="283">
        <f>Emissions!H10</f>
        <v>-1707.0604366454334</v>
      </c>
      <c r="H30" s="283">
        <f>Emissions!I10</f>
        <v>-1619.497810557094</v>
      </c>
      <c r="I30" s="283">
        <f>Emissions!J10</f>
        <v>-1529.3846976418213</v>
      </c>
      <c r="J30" s="283">
        <f>Emissions!K10</f>
        <v>-1436.7210978996145</v>
      </c>
      <c r="K30" s="283">
        <f>Emissions!L10</f>
        <v>-1341.5070113304748</v>
      </c>
      <c r="L30" s="283">
        <f>Emissions!M10</f>
        <v>-1229.7147603862686</v>
      </c>
      <c r="M30" s="283">
        <f>Emissions!N10</f>
        <v>-1130.6749435767288</v>
      </c>
      <c r="N30" s="283">
        <f>Emissions!O10</f>
        <v>-1040.561830661456</v>
      </c>
      <c r="O30" s="283">
        <f>Emissions!P10</f>
        <v>-935.14579678458324</v>
      </c>
      <c r="P30" s="283">
        <f>Emissions!Q10</f>
        <v>-827.17927608077696</v>
      </c>
      <c r="Q30" s="283">
        <f>Emissions!R10</f>
        <v>-716.6622685500372</v>
      </c>
      <c r="R30" s="283">
        <f>Emissions!S10</f>
        <v>-603.59477419236453</v>
      </c>
      <c r="S30" s="283">
        <f>Emissions!T10</f>
        <v>-487.97679300775826</v>
      </c>
      <c r="T30" s="283">
        <f>Emissions!U10</f>
        <v>-369.80832499621874</v>
      </c>
      <c r="U30" s="283">
        <f>Emissions!V10</f>
        <v>-249.08937015774592</v>
      </c>
      <c r="V30" s="283">
        <f>Emissions!W10</f>
        <v>-127.09517190580642</v>
      </c>
      <c r="W30" s="283">
        <f>Emissions!X10</f>
        <v>0</v>
      </c>
    </row>
    <row r="31" spans="1:23" x14ac:dyDescent="0.3">
      <c r="A31" s="278" t="s">
        <v>306</v>
      </c>
      <c r="B31" s="278" t="s">
        <v>259</v>
      </c>
      <c r="C31" s="283">
        <f>Emissions!D15</f>
        <v>-0.43547595799714406</v>
      </c>
      <c r="D31" s="283">
        <f>Emissions!E15</f>
        <v>-0.41370216009728672</v>
      </c>
      <c r="E31" s="283">
        <f>Emissions!F15</f>
        <v>-0.39684816304999448</v>
      </c>
      <c r="F31" s="283">
        <f>Emissions!G15</f>
        <v>-0.38409400004650623</v>
      </c>
      <c r="G31" s="283">
        <f>Emissions!H15</f>
        <v>-0.36587339165127925</v>
      </c>
      <c r="H31" s="283">
        <f>Emissions!I15</f>
        <v>-0.34710613871687834</v>
      </c>
      <c r="I31" s="283">
        <f>Emissions!J15</f>
        <v>-0.32779224124330364</v>
      </c>
      <c r="J31" s="283">
        <f>Emissions!K15</f>
        <v>-0.30793169923055502</v>
      </c>
      <c r="K31" s="283">
        <f>Emissions!L15</f>
        <v>-0.28752451267863249</v>
      </c>
      <c r="L31" s="283">
        <f>Emissions!M15</f>
        <v>-0.26356413662207978</v>
      </c>
      <c r="M31" s="283">
        <f>Emissions!N15</f>
        <v>-0.24233698326139649</v>
      </c>
      <c r="N31" s="283">
        <f>Emissions!O15</f>
        <v>-0.22302308578782171</v>
      </c>
      <c r="O31" s="283">
        <f>Emissions!P15</f>
        <v>-0.20042932107920369</v>
      </c>
      <c r="P31" s="283">
        <f>Emissions!Q15</f>
        <v>-0.17728891183141177</v>
      </c>
      <c r="Q31" s="283">
        <f>Emissions!R15</f>
        <v>-0.15360185804444598</v>
      </c>
      <c r="R31" s="283">
        <f>Emissions!S15</f>
        <v>-0.12936815971830629</v>
      </c>
      <c r="S31" s="283">
        <f>Emissions!T15</f>
        <v>-0.10458781685299276</v>
      </c>
      <c r="T31" s="283">
        <f>Emissions!U15</f>
        <v>-7.9260829448505349E-2</v>
      </c>
      <c r="U31" s="283">
        <f>Emissions!V15</f>
        <v>-5.3387197504844039E-2</v>
      </c>
      <c r="V31" s="283">
        <f>Emissions!W15</f>
        <v>-2.7240243291595793E-2</v>
      </c>
      <c r="W31" s="283">
        <f>Emissions!X15</f>
        <v>0</v>
      </c>
    </row>
    <row r="32" spans="1:23" x14ac:dyDescent="0.3">
      <c r="A32" s="278" t="s">
        <v>306</v>
      </c>
      <c r="B32" s="278" t="s">
        <v>260</v>
      </c>
      <c r="C32" s="283">
        <f>Emissions!D20</f>
        <v>-710.98892763512936</v>
      </c>
      <c r="D32" s="283">
        <f>Emissions!E20</f>
        <v>-675.43948125337283</v>
      </c>
      <c r="E32" s="283">
        <f>Emissions!F20</f>
        <v>-647.92245059539425</v>
      </c>
      <c r="F32" s="283">
        <f>Emissions!G20</f>
        <v>-627.09909970723061</v>
      </c>
      <c r="G32" s="283">
        <f>Emissions!H20</f>
        <v>-597.35084245931375</v>
      </c>
      <c r="H32" s="283">
        <f>Emissions!I20</f>
        <v>-566.71009457542164</v>
      </c>
      <c r="I32" s="283">
        <f>Emissions!J20</f>
        <v>-535.17685605555414</v>
      </c>
      <c r="J32" s="283">
        <f>Emissions!K20</f>
        <v>-502.75112689971132</v>
      </c>
      <c r="K32" s="283">
        <f>Emissions!L20</f>
        <v>-469.43290710789313</v>
      </c>
      <c r="L32" s="283">
        <f>Emissions!M20</f>
        <v>-430.31349818223538</v>
      </c>
      <c r="M32" s="283">
        <f>Emissions!N20</f>
        <v>-395.65654243645429</v>
      </c>
      <c r="N32" s="283">
        <f>Emissions!O20</f>
        <v>-364.12330391658668</v>
      </c>
      <c r="O32" s="283">
        <f>Emissions!P20</f>
        <v>-327.23512158086731</v>
      </c>
      <c r="P32" s="283">
        <f>Emissions!Q20</f>
        <v>-289.4544486091724</v>
      </c>
      <c r="Q32" s="283">
        <f>Emissions!R20</f>
        <v>-250.78128500150231</v>
      </c>
      <c r="R32" s="283">
        <f>Emissions!S20</f>
        <v>-211.21563075785687</v>
      </c>
      <c r="S32" s="283">
        <f>Emissions!T20</f>
        <v>-170.75748587823611</v>
      </c>
      <c r="T32" s="283">
        <f>Emissions!U20</f>
        <v>-129.40685036264</v>
      </c>
      <c r="U32" s="283">
        <f>Emissions!V20</f>
        <v>-87.163724211068583</v>
      </c>
      <c r="V32" s="283">
        <f>Emissions!W20</f>
        <v>-44.474352741509513</v>
      </c>
      <c r="W32" s="283">
        <f>Emissions!X20</f>
        <v>0</v>
      </c>
    </row>
    <row r="33" spans="1:23" x14ac:dyDescent="0.3">
      <c r="A33" s="281" t="s">
        <v>306</v>
      </c>
      <c r="B33" s="281" t="s">
        <v>302</v>
      </c>
      <c r="C33" s="285">
        <f t="shared" ref="C33:D33" si="118">SUM(C30:C32)</f>
        <v>-2743.2304763225857</v>
      </c>
      <c r="D33" s="285">
        <f t="shared" si="118"/>
        <v>-2606.0689525064568</v>
      </c>
      <c r="E33" s="285">
        <f>SUM(E30:E32)</f>
        <v>-2499.8991456573576</v>
      </c>
      <c r="F33" s="285">
        <f t="shared" ref="F33" si="119">SUM(F30:F32)</f>
        <v>-2419.5557696141177</v>
      </c>
      <c r="G33" s="285">
        <f t="shared" ref="G33" si="120">SUM(G30:G32)</f>
        <v>-2304.7771524963982</v>
      </c>
      <c r="H33" s="285">
        <f t="shared" ref="H33" si="121">SUM(H30:H32)</f>
        <v>-2186.5550112712326</v>
      </c>
      <c r="I33" s="285">
        <f t="shared" ref="I33" si="122">SUM(I30:I32)</f>
        <v>-2064.8893459386186</v>
      </c>
      <c r="J33" s="285">
        <f t="shared" ref="J33" si="123">SUM(J30:J32)</f>
        <v>-1939.7801564985564</v>
      </c>
      <c r="K33" s="285">
        <f t="shared" ref="K33" si="124">SUM(K30:K32)</f>
        <v>-1811.2274429510467</v>
      </c>
      <c r="L33" s="285">
        <f t="shared" ref="L33" si="125">SUM(L30:L32)</f>
        <v>-1660.2918227051262</v>
      </c>
      <c r="M33" s="285">
        <f t="shared" ref="M33" si="126">SUM(M30:M32)</f>
        <v>-1526.5738229964445</v>
      </c>
      <c r="N33" s="285">
        <f t="shared" ref="N33" si="127">SUM(N30:N32)</f>
        <v>-1404.9081576638305</v>
      </c>
      <c r="O33" s="285">
        <f t="shared" ref="O33" si="128">SUM(O30:O32)</f>
        <v>-1262.5813476865299</v>
      </c>
      <c r="P33" s="285">
        <f t="shared" ref="P33" si="129">SUM(P30:P32)</f>
        <v>-1116.8110136017808</v>
      </c>
      <c r="Q33" s="285">
        <f t="shared" ref="Q33" si="130">SUM(Q30:Q32)</f>
        <v>-967.59715540958393</v>
      </c>
      <c r="R33" s="285">
        <f t="shared" ref="R33" si="131">SUM(R30:R32)</f>
        <v>-814.93977310993967</v>
      </c>
      <c r="S33" s="285">
        <f t="shared" ref="S33" si="132">SUM(S30:S32)</f>
        <v>-658.83886670284733</v>
      </c>
      <c r="T33" s="285">
        <f t="shared" ref="T33" si="133">SUM(T30:T32)</f>
        <v>-499.29443618830726</v>
      </c>
      <c r="U33" s="285">
        <f t="shared" ref="U33" si="134">SUM(U30:U32)</f>
        <v>-336.30648156631935</v>
      </c>
      <c r="V33" s="285">
        <f t="shared" ref="V33" si="135">SUM(V30:V32)</f>
        <v>-171.59676489060755</v>
      </c>
      <c r="W33" s="285">
        <f t="shared" ref="W33" si="136">SUM(W30:W32)</f>
        <v>0</v>
      </c>
    </row>
    <row r="34" spans="1:23" x14ac:dyDescent="0.3">
      <c r="A34" s="278" t="s">
        <v>306</v>
      </c>
      <c r="B34" s="278" t="s">
        <v>4</v>
      </c>
      <c r="C34" s="283">
        <f>Emissions!D25</f>
        <v>-188774.6719601221</v>
      </c>
      <c r="D34" s="283">
        <f>Emissions!E25</f>
        <v>-179335.93836211599</v>
      </c>
      <c r="E34" s="283">
        <f>Emissions!F25</f>
        <v>-170786.26896989165</v>
      </c>
      <c r="F34" s="283">
        <f>Emissions!G25</f>
        <v>-162977.4864158188</v>
      </c>
      <c r="G34" s="283">
        <f>Emissions!H25</f>
        <v>-154180.85474421066</v>
      </c>
      <c r="H34" s="283">
        <f>Emissions!I25</f>
        <v>-145285.43816084898</v>
      </c>
      <c r="I34" s="283">
        <f>Emissions!J25</f>
        <v>-136291.23666573374</v>
      </c>
      <c r="J34" s="283">
        <f>Emissions!K25</f>
        <v>-127198.25025886501</v>
      </c>
      <c r="K34" s="283">
        <f>Emissions!L25</f>
        <v>-118006.47894024271</v>
      </c>
      <c r="L34" s="283">
        <f>Emissions!M25</f>
        <v>-108172.6056952225</v>
      </c>
      <c r="M34" s="283">
        <f>Emissions!N25</f>
        <v>-98832.657008969923</v>
      </c>
      <c r="N34" s="283">
        <f>Emissions!O25</f>
        <v>-89838.455513854715</v>
      </c>
      <c r="O34" s="283">
        <f>Emissions!P25</f>
        <v>-80251.544548218313</v>
      </c>
      <c r="P34" s="283">
        <f>Emissions!Q25</f>
        <v>-70565.848670828374</v>
      </c>
      <c r="Q34" s="283">
        <f>Emissions!R25</f>
        <v>-60781.367881684906</v>
      </c>
      <c r="R34" s="283">
        <f>Emissions!S25</f>
        <v>-50898.102180787915</v>
      </c>
      <c r="S34" s="283">
        <f>Emissions!T25</f>
        <v>-40916.051568137387</v>
      </c>
      <c r="T34" s="283">
        <f>Emissions!U25</f>
        <v>-30835.21604373333</v>
      </c>
      <c r="U34" s="283">
        <f>Emissions!V25</f>
        <v>-20655.595607575746</v>
      </c>
      <c r="V34" s="283">
        <f>Emissions!W25</f>
        <v>-10426.582715541392</v>
      </c>
      <c r="W34" s="283">
        <f>Emissions!X25</f>
        <v>0</v>
      </c>
    </row>
    <row r="35" spans="1:23" x14ac:dyDescent="0.3">
      <c r="A35" s="287" t="s">
        <v>306</v>
      </c>
      <c r="B35" s="287" t="s">
        <v>303</v>
      </c>
      <c r="C35" s="288">
        <f t="shared" ref="C35:D35" si="137">C33+C34</f>
        <v>-191517.90243644468</v>
      </c>
      <c r="D35" s="288">
        <f t="shared" si="137"/>
        <v>-181942.00731462246</v>
      </c>
      <c r="E35" s="288">
        <f>E33+E34</f>
        <v>-173286.16811554902</v>
      </c>
      <c r="F35" s="288">
        <f t="shared" ref="F35" si="138">F33+F34</f>
        <v>-165397.04218543292</v>
      </c>
      <c r="G35" s="288">
        <f t="shared" ref="G35" si="139">G33+G34</f>
        <v>-156485.63189670705</v>
      </c>
      <c r="H35" s="288">
        <f t="shared" ref="H35" si="140">H33+H34</f>
        <v>-147471.99317212022</v>
      </c>
      <c r="I35" s="288">
        <f t="shared" ref="I35" si="141">I33+I34</f>
        <v>-138356.12601167237</v>
      </c>
      <c r="J35" s="288">
        <f t="shared" ref="J35" si="142">J33+J34</f>
        <v>-129138.03041536357</v>
      </c>
      <c r="K35" s="288">
        <f t="shared" ref="K35" si="143">K33+K34</f>
        <v>-119817.70638319376</v>
      </c>
      <c r="L35" s="288">
        <f t="shared" ref="L35" si="144">L33+L34</f>
        <v>-109832.89751792763</v>
      </c>
      <c r="M35" s="288">
        <f t="shared" ref="M35" si="145">M33+M34</f>
        <v>-100359.23083196637</v>
      </c>
      <c r="N35" s="288">
        <f t="shared" ref="N35" si="146">N33+N34</f>
        <v>-91243.363671518542</v>
      </c>
      <c r="O35" s="288">
        <f t="shared" ref="O35" si="147">O33+O34</f>
        <v>-81514.125895904843</v>
      </c>
      <c r="P35" s="288">
        <f t="shared" ref="P35" si="148">P33+P34</f>
        <v>-71682.659684430153</v>
      </c>
      <c r="Q35" s="288">
        <f t="shared" ref="Q35" si="149">Q33+Q34</f>
        <v>-61748.965037094487</v>
      </c>
      <c r="R35" s="288">
        <f t="shared" ref="R35" si="150">R33+R34</f>
        <v>-51713.041953897853</v>
      </c>
      <c r="S35" s="288">
        <f t="shared" ref="S35" si="151">S33+S34</f>
        <v>-41574.890434840236</v>
      </c>
      <c r="T35" s="288">
        <f t="shared" ref="T35" si="152">T33+T34</f>
        <v>-31334.510479921635</v>
      </c>
      <c r="U35" s="288">
        <f t="shared" ref="U35" si="153">U33+U34</f>
        <v>-20991.902089142066</v>
      </c>
      <c r="V35" s="288">
        <f t="shared" ref="V35" si="154">V33+V34</f>
        <v>-10598.179480432</v>
      </c>
      <c r="W35" s="288">
        <f t="shared" ref="W35" si="155">W33+W34</f>
        <v>0</v>
      </c>
    </row>
    <row r="36" spans="1:23" x14ac:dyDescent="0.3">
      <c r="A36" s="279" t="s">
        <v>307</v>
      </c>
      <c r="B36" s="279" t="s">
        <v>258</v>
      </c>
      <c r="C36" s="285">
        <f t="shared" ref="C36:D36" si="156">C6+C12+C18+C24+C30</f>
        <v>-29587379.280469336</v>
      </c>
      <c r="D36" s="285">
        <f t="shared" si="156"/>
        <v>-28591790.562701955</v>
      </c>
      <c r="E36" s="285">
        <f>E6+E12+E18+E24+E30</f>
        <v>-27596224.799316019</v>
      </c>
      <c r="F36" s="285">
        <f t="shared" ref="F36:W40" si="157">F6+F12+F18+F24+F30</f>
        <v>-26600678.16458128</v>
      </c>
      <c r="G36" s="285">
        <f t="shared" si="157"/>
        <v>-25605106.024978269</v>
      </c>
      <c r="H36" s="285">
        <f t="shared" si="157"/>
        <v>-24609531.33488844</v>
      </c>
      <c r="I36" s="285">
        <f t="shared" si="157"/>
        <v>-23613954.094311778</v>
      </c>
      <c r="J36" s="285">
        <f t="shared" si="157"/>
        <v>-22618374.303248297</v>
      </c>
      <c r="K36" s="285">
        <f t="shared" si="157"/>
        <v>-21622791.961697977</v>
      </c>
      <c r="L36" s="285">
        <f t="shared" si="157"/>
        <v>-20627193.041983288</v>
      </c>
      <c r="M36" s="285">
        <f t="shared" si="157"/>
        <v>-19631606.874702737</v>
      </c>
      <c r="N36" s="285">
        <f t="shared" si="157"/>
        <v>-18636029.634126075</v>
      </c>
      <c r="O36" s="285">
        <f t="shared" si="157"/>
        <v>-17640437.090628453</v>
      </c>
      <c r="P36" s="285">
        <f t="shared" si="157"/>
        <v>-16644841.996644005</v>
      </c>
      <c r="Q36" s="285">
        <f t="shared" si="157"/>
        <v>-15649244.352172727</v>
      </c>
      <c r="R36" s="285">
        <f t="shared" si="157"/>
        <v>-14653644.157214627</v>
      </c>
      <c r="S36" s="285">
        <f t="shared" si="157"/>
        <v>-13658041.411769697</v>
      </c>
      <c r="T36" s="285">
        <f t="shared" si="157"/>
        <v>-12662436.115837941</v>
      </c>
      <c r="U36" s="285">
        <f t="shared" si="157"/>
        <v>-11666828.269419355</v>
      </c>
      <c r="V36" s="285">
        <f t="shared" si="157"/>
        <v>-10671219.147757364</v>
      </c>
      <c r="W36" s="285">
        <f t="shared" si="157"/>
        <v>-9675604.9251217023</v>
      </c>
    </row>
    <row r="37" spans="1:23" x14ac:dyDescent="0.3">
      <c r="A37" s="279" t="s">
        <v>307</v>
      </c>
      <c r="B37" s="279" t="s">
        <v>259</v>
      </c>
      <c r="C37" s="285">
        <f t="shared" ref="C37:D37" si="158">C7+C13+C19+C25+C31</f>
        <v>-7960619.0117912907</v>
      </c>
      <c r="D37" s="285">
        <f t="shared" si="158"/>
        <v>-7520787.028625953</v>
      </c>
      <c r="E37" s="285">
        <f t="shared" ref="E37:T40" si="159">E7+E13+E19+E25+E31</f>
        <v>-7080955.0503804171</v>
      </c>
      <c r="F37" s="285">
        <f t="shared" si="159"/>
        <v>-6641123.0762347141</v>
      </c>
      <c r="G37" s="285">
        <f t="shared" si="159"/>
        <v>-6201291.0966225658</v>
      </c>
      <c r="H37" s="285">
        <f t="shared" si="159"/>
        <v>-5761459.116463773</v>
      </c>
      <c r="I37" s="285">
        <f t="shared" si="159"/>
        <v>-5321627.1357583357</v>
      </c>
      <c r="J37" s="285">
        <f t="shared" si="159"/>
        <v>-4881795.1545062549</v>
      </c>
      <c r="K37" s="285">
        <f t="shared" si="159"/>
        <v>-4441963.1727075288</v>
      </c>
      <c r="L37" s="285">
        <f t="shared" si="159"/>
        <v>-4002131.1873556133</v>
      </c>
      <c r="M37" s="285">
        <f t="shared" si="159"/>
        <v>-3562299.2047369201</v>
      </c>
      <c r="N37" s="285">
        <f t="shared" si="159"/>
        <v>-3122467.2240314842</v>
      </c>
      <c r="O37" s="285">
        <f t="shared" si="159"/>
        <v>-2682635.2400461794</v>
      </c>
      <c r="P37" s="285">
        <f t="shared" si="159"/>
        <v>-2242803.255514231</v>
      </c>
      <c r="Q37" s="285">
        <f t="shared" si="159"/>
        <v>-1802971.2704356383</v>
      </c>
      <c r="R37" s="285">
        <f t="shared" si="159"/>
        <v>-1363139.2848104003</v>
      </c>
      <c r="S37" s="285">
        <f t="shared" si="159"/>
        <v>-923307.2986385182</v>
      </c>
      <c r="T37" s="285">
        <f t="shared" si="159"/>
        <v>-483475.31191999151</v>
      </c>
      <c r="U37" s="285">
        <f t="shared" si="157"/>
        <v>-43643.324654820564</v>
      </c>
      <c r="V37" s="285">
        <f t="shared" si="157"/>
        <v>396188.66288367304</v>
      </c>
      <c r="W37" s="285">
        <f t="shared" si="157"/>
        <v>836020.65151544788</v>
      </c>
    </row>
    <row r="38" spans="1:23" x14ac:dyDescent="0.3">
      <c r="A38" s="279" t="s">
        <v>307</v>
      </c>
      <c r="B38" s="279" t="s">
        <v>260</v>
      </c>
      <c r="C38" s="285">
        <f t="shared" ref="C38:D38" si="160">C8+C14+C20+C26+C32</f>
        <v>-7071407.0431517763</v>
      </c>
      <c r="D38" s="285">
        <f t="shared" si="160"/>
        <v>-7080416.5208452875</v>
      </c>
      <c r="E38" s="285">
        <f t="shared" si="159"/>
        <v>-7089434.0309545239</v>
      </c>
      <c r="F38" s="285">
        <f t="shared" si="157"/>
        <v>-7098458.2347435299</v>
      </c>
      <c r="G38" s="285">
        <f t="shared" si="157"/>
        <v>-7107473.5136261759</v>
      </c>
      <c r="H38" s="285">
        <f t="shared" si="157"/>
        <v>-7116487.9000181872</v>
      </c>
      <c r="I38" s="285">
        <f t="shared" si="157"/>
        <v>-7125501.3939195611</v>
      </c>
      <c r="J38" s="285">
        <f t="shared" si="157"/>
        <v>-7134513.9953302974</v>
      </c>
      <c r="K38" s="285">
        <f t="shared" si="157"/>
        <v>-7143525.7042504009</v>
      </c>
      <c r="L38" s="285">
        <f t="shared" si="157"/>
        <v>-7152531.6119813677</v>
      </c>
      <c r="M38" s="285">
        <f t="shared" si="157"/>
        <v>-7161541.9821655173</v>
      </c>
      <c r="N38" s="285">
        <f t="shared" si="157"/>
        <v>-7170555.4760668902</v>
      </c>
      <c r="O38" s="285">
        <f t="shared" si="157"/>
        <v>-7179563.6150244512</v>
      </c>
      <c r="P38" s="285">
        <f t="shared" si="157"/>
        <v>-7188570.8614913728</v>
      </c>
      <c r="Q38" s="285">
        <f t="shared" si="157"/>
        <v>-7197577.2154676579</v>
      </c>
      <c r="R38" s="285">
        <f t="shared" si="157"/>
        <v>-7206582.6769533092</v>
      </c>
      <c r="S38" s="285">
        <f t="shared" si="157"/>
        <v>-7215587.245948324</v>
      </c>
      <c r="T38" s="285">
        <f t="shared" si="157"/>
        <v>-7224590.9224527013</v>
      </c>
      <c r="U38" s="285">
        <f t="shared" si="157"/>
        <v>-7233593.7064664429</v>
      </c>
      <c r="V38" s="285">
        <f t="shared" si="157"/>
        <v>-7242596.04423487</v>
      </c>
      <c r="W38" s="285">
        <f t="shared" si="157"/>
        <v>-7251596.5970220286</v>
      </c>
    </row>
    <row r="39" spans="1:23" x14ac:dyDescent="0.3">
      <c r="A39" s="282" t="s">
        <v>301</v>
      </c>
      <c r="B39" s="282" t="s">
        <v>302</v>
      </c>
      <c r="C39" s="286">
        <f t="shared" ref="C39:D39" si="161">SUM(C36:C38)</f>
        <v>-44619405.335412398</v>
      </c>
      <c r="D39" s="286">
        <f t="shared" si="161"/>
        <v>-43192994.112173192</v>
      </c>
      <c r="E39" s="286">
        <f>SUM(E36:E38)</f>
        <v>-41766613.88065096</v>
      </c>
      <c r="F39" s="286">
        <f t="shared" ref="F39" si="162">SUM(F36:F38)</f>
        <v>-40340259.475559525</v>
      </c>
      <c r="G39" s="286">
        <f t="shared" ref="G39" si="163">SUM(G36:G38)</f>
        <v>-38913870.63522701</v>
      </c>
      <c r="H39" s="286">
        <f t="shared" ref="H39" si="164">SUM(H36:H38)</f>
        <v>-37487478.351370402</v>
      </c>
      <c r="I39" s="286">
        <f t="shared" ref="I39" si="165">SUM(I36:I38)</f>
        <v>-36061082.623989671</v>
      </c>
      <c r="J39" s="286">
        <f t="shared" ref="J39" si="166">SUM(J36:J38)</f>
        <v>-34634683.453084849</v>
      </c>
      <c r="K39" s="286">
        <f t="shared" ref="K39" si="167">SUM(K36:K38)</f>
        <v>-33208280.838655904</v>
      </c>
      <c r="L39" s="286">
        <f>SUM(L36:L38)</f>
        <v>-31781855.841320269</v>
      </c>
      <c r="M39" s="286">
        <f t="shared" ref="M39" si="168">SUM(M36:M38)</f>
        <v>-30355448.06160517</v>
      </c>
      <c r="N39" s="286">
        <f t="shared" ref="N39" si="169">SUM(N36:N38)</f>
        <v>-28929052.334224451</v>
      </c>
      <c r="O39" s="286">
        <f t="shared" ref="O39" si="170">SUM(O36:O38)</f>
        <v>-27502635.945699085</v>
      </c>
      <c r="P39" s="286">
        <f t="shared" ref="P39" si="171">SUM(P36:P38)</f>
        <v>-26076216.113649607</v>
      </c>
      <c r="Q39" s="286">
        <f t="shared" ref="Q39" si="172">SUM(Q36:Q38)</f>
        <v>-24649792.838076022</v>
      </c>
      <c r="R39" s="286">
        <f t="shared" ref="R39" si="173">SUM(R36:R38)</f>
        <v>-23223366.118978336</v>
      </c>
      <c r="S39" s="286">
        <f t="shared" ref="S39" si="174">SUM(S36:S38)</f>
        <v>-21796935.95635654</v>
      </c>
      <c r="T39" s="286">
        <f t="shared" ref="T39" si="175">SUM(T36:T38)</f>
        <v>-20370502.350210633</v>
      </c>
      <c r="U39" s="286">
        <f t="shared" ref="U39" si="176">SUM(U36:U38)</f>
        <v>-18944065.300540619</v>
      </c>
      <c r="V39" s="286">
        <f t="shared" ref="V39" si="177">SUM(V36:V38)</f>
        <v>-17517626.529108562</v>
      </c>
      <c r="W39" s="286">
        <f t="shared" ref="W39" si="178">SUM(W36:W38)</f>
        <v>-16091180.870628282</v>
      </c>
    </row>
    <row r="40" spans="1:23" x14ac:dyDescent="0.3">
      <c r="A40" s="279" t="s">
        <v>307</v>
      </c>
      <c r="B40" s="279" t="s">
        <v>4</v>
      </c>
      <c r="C40" s="285">
        <f t="shared" ref="C40:D40" si="179">C10+C16+C22+C28+C34</f>
        <v>-6957999.2721840935</v>
      </c>
      <c r="D40" s="285">
        <f t="shared" si="179"/>
        <v>-7079395.4702009521</v>
      </c>
      <c r="E40" s="285">
        <f t="shared" si="159"/>
        <v>-7201680.7324235905</v>
      </c>
      <c r="F40" s="285">
        <f t="shared" si="157"/>
        <v>-7324706.8814843819</v>
      </c>
      <c r="G40" s="285">
        <f t="shared" si="157"/>
        <v>-7446745.181427638</v>
      </c>
      <c r="H40" s="285">
        <f t="shared" si="157"/>
        <v>-7568684.6964591397</v>
      </c>
      <c r="I40" s="285">
        <f t="shared" si="157"/>
        <v>-7690525.4265788896</v>
      </c>
      <c r="J40" s="285">
        <f t="shared" si="157"/>
        <v>-7812267.371786885</v>
      </c>
      <c r="K40" s="285">
        <f t="shared" si="157"/>
        <v>-7933910.5320831267</v>
      </c>
      <c r="L40" s="285">
        <f t="shared" si="157"/>
        <v>-8054911.59045297</v>
      </c>
      <c r="M40" s="285">
        <f t="shared" si="157"/>
        <v>-8176406.5733815823</v>
      </c>
      <c r="N40" s="285">
        <f t="shared" si="157"/>
        <v>-8298247.3035013303</v>
      </c>
      <c r="O40" s="285">
        <f t="shared" si="157"/>
        <v>-8419495.3241505586</v>
      </c>
      <c r="P40" s="285">
        <f t="shared" si="157"/>
        <v>-8540644.5598880332</v>
      </c>
      <c r="Q40" s="285">
        <f t="shared" si="157"/>
        <v>-8661695.0107137505</v>
      </c>
      <c r="R40" s="285">
        <f t="shared" si="157"/>
        <v>-8782646.6766277216</v>
      </c>
      <c r="S40" s="285">
        <f t="shared" si="157"/>
        <v>-8903499.5576299336</v>
      </c>
      <c r="T40" s="285">
        <f t="shared" si="157"/>
        <v>-9024253.6537203938</v>
      </c>
      <c r="U40" s="285">
        <f t="shared" si="157"/>
        <v>-9144908.9648991004</v>
      </c>
      <c r="V40" s="285">
        <f t="shared" si="157"/>
        <v>-9265514.8836219311</v>
      </c>
      <c r="W40" s="285">
        <f t="shared" si="157"/>
        <v>-9385923.2325212546</v>
      </c>
    </row>
    <row r="41" spans="1:23" x14ac:dyDescent="0.3">
      <c r="A41" s="287" t="s">
        <v>307</v>
      </c>
      <c r="B41" s="287" t="s">
        <v>303</v>
      </c>
      <c r="C41" s="288">
        <f t="shared" ref="C41:D41" si="180">C39+C40</f>
        <v>-51577404.607596494</v>
      </c>
      <c r="D41" s="288">
        <f t="shared" si="180"/>
        <v>-50272389.582374141</v>
      </c>
      <c r="E41" s="288">
        <f>E39+E40</f>
        <v>-48968294.613074549</v>
      </c>
      <c r="F41" s="288">
        <f t="shared" ref="F41" si="181">F39+F40</f>
        <v>-47664966.357043907</v>
      </c>
      <c r="G41" s="288">
        <f t="shared" ref="G41" si="182">G39+G40</f>
        <v>-46360615.816654645</v>
      </c>
      <c r="H41" s="288">
        <f t="shared" ref="H41" si="183">H39+H40</f>
        <v>-45056163.047829539</v>
      </c>
      <c r="I41" s="288">
        <f t="shared" ref="I41" si="184">I39+I40</f>
        <v>-43751608.050568558</v>
      </c>
      <c r="J41" s="288">
        <f t="shared" ref="J41" si="185">J39+J40</f>
        <v>-42446950.824871734</v>
      </c>
      <c r="K41" s="288">
        <f t="shared" ref="K41" si="186">K39+K40</f>
        <v>-41142191.370739028</v>
      </c>
      <c r="L41" s="288">
        <f>L39+L40</f>
        <v>-39836767.431773238</v>
      </c>
      <c r="M41" s="288">
        <f t="shared" ref="M41" si="187">M39+M40</f>
        <v>-38531854.634986751</v>
      </c>
      <c r="N41" s="288">
        <f t="shared" ref="N41" si="188">N39+N40</f>
        <v>-37227299.637725785</v>
      </c>
      <c r="O41" s="288">
        <f t="shared" ref="O41" si="189">O39+O40</f>
        <v>-35922131.269849643</v>
      </c>
      <c r="P41" s="288">
        <f t="shared" ref="P41" si="190">P39+P40</f>
        <v>-34616860.673537642</v>
      </c>
      <c r="Q41" s="288">
        <f t="shared" ref="Q41" si="191">Q39+Q40</f>
        <v>-33311487.848789774</v>
      </c>
      <c r="R41" s="288">
        <f t="shared" ref="R41" si="192">R39+R40</f>
        <v>-32006012.795606058</v>
      </c>
      <c r="S41" s="288">
        <f t="shared" ref="S41" si="193">S39+S40</f>
        <v>-30700435.513986476</v>
      </c>
      <c r="T41" s="288">
        <f t="shared" ref="T41" si="194">T39+T40</f>
        <v>-29394756.003931027</v>
      </c>
      <c r="U41" s="288">
        <f t="shared" ref="U41" si="195">U39+U40</f>
        <v>-28088974.265439719</v>
      </c>
      <c r="V41" s="288">
        <f t="shared" ref="V41" si="196">V39+V40</f>
        <v>-26783141.412730493</v>
      </c>
      <c r="W41" s="288">
        <f t="shared" ref="W41" si="197">W39+W40</f>
        <v>-25477104.103149537</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W55"/>
  <sheetViews>
    <sheetView zoomScale="80" zoomScaleNormal="80" workbookViewId="0">
      <pane xSplit="2" ySplit="4" topLeftCell="C20" activePane="bottomRight" state="frozen"/>
      <selection pane="topRight" activeCell="D1" sqref="D1"/>
      <selection pane="bottomLeft" activeCell="A5" sqref="A5"/>
      <selection pane="bottomRight" activeCell="H53" sqref="H53"/>
    </sheetView>
  </sheetViews>
  <sheetFormatPr defaultRowHeight="14.4" x14ac:dyDescent="0.3"/>
  <cols>
    <col min="1" max="1" width="23.33203125" customWidth="1"/>
    <col min="2" max="2" width="25.109375" customWidth="1"/>
    <col min="3" max="4" width="18.33203125" customWidth="1"/>
    <col min="5" max="23" width="16" customWidth="1"/>
  </cols>
  <sheetData>
    <row r="1" spans="1:23" ht="18.75" x14ac:dyDescent="0.25">
      <c r="A1" s="234" t="s">
        <v>300</v>
      </c>
      <c r="B1" s="235"/>
      <c r="C1" s="235"/>
      <c r="D1" s="235"/>
      <c r="E1" s="247"/>
      <c r="F1" s="247"/>
      <c r="G1" s="247"/>
      <c r="H1" s="235"/>
      <c r="I1" s="260"/>
      <c r="J1" s="276"/>
      <c r="K1" s="275"/>
      <c r="L1" s="260"/>
      <c r="M1" s="277"/>
      <c r="N1" s="275"/>
      <c r="O1" s="235"/>
      <c r="P1" s="235"/>
      <c r="Q1" s="235"/>
      <c r="R1" s="235"/>
      <c r="S1" s="235"/>
      <c r="T1" s="235"/>
      <c r="U1" s="235"/>
      <c r="V1" s="235"/>
      <c r="W1" s="235"/>
    </row>
    <row r="2" spans="1:23" ht="18.75" x14ac:dyDescent="0.3">
      <c r="A2" s="237"/>
      <c r="B2" s="235"/>
      <c r="C2" s="235"/>
      <c r="D2" s="235"/>
      <c r="E2" s="247"/>
      <c r="F2" s="247"/>
      <c r="G2" s="247"/>
      <c r="H2" s="235"/>
      <c r="I2" s="260"/>
      <c r="J2" s="269"/>
      <c r="K2" s="275"/>
      <c r="L2" s="260"/>
      <c r="M2" s="277"/>
      <c r="N2" s="275"/>
      <c r="O2" s="235"/>
      <c r="P2" s="235"/>
      <c r="Q2" s="235"/>
      <c r="R2" s="235"/>
      <c r="S2" s="235"/>
      <c r="T2" s="235"/>
      <c r="U2" s="235"/>
      <c r="V2" s="235"/>
      <c r="W2" s="235"/>
    </row>
    <row r="3" spans="1:23" ht="18.75" x14ac:dyDescent="0.3">
      <c r="A3" s="237"/>
      <c r="B3" s="239" t="s">
        <v>34</v>
      </c>
      <c r="C3" s="806">
        <v>2020</v>
      </c>
      <c r="D3" s="806">
        <v>2021</v>
      </c>
      <c r="E3" s="806">
        <v>2022</v>
      </c>
      <c r="F3" s="806">
        <v>2023</v>
      </c>
      <c r="G3" s="806">
        <v>2024</v>
      </c>
      <c r="H3" s="806">
        <v>2025</v>
      </c>
      <c r="I3" s="806">
        <v>2026</v>
      </c>
      <c r="J3" s="806">
        <v>2027</v>
      </c>
      <c r="K3" s="806">
        <v>2028</v>
      </c>
      <c r="L3" s="806">
        <v>2029</v>
      </c>
      <c r="M3" s="806">
        <v>2030</v>
      </c>
      <c r="N3" s="806">
        <v>2031</v>
      </c>
      <c r="O3" s="806">
        <v>2032</v>
      </c>
      <c r="P3" s="806">
        <v>2033</v>
      </c>
      <c r="Q3" s="806">
        <v>2034</v>
      </c>
      <c r="R3" s="806">
        <v>2035</v>
      </c>
      <c r="S3" s="806">
        <v>2036</v>
      </c>
      <c r="T3" s="806">
        <v>2037</v>
      </c>
      <c r="U3" s="806">
        <v>2038</v>
      </c>
      <c r="V3" s="806">
        <v>2039</v>
      </c>
      <c r="W3" s="806">
        <v>2040</v>
      </c>
    </row>
    <row r="4" spans="1:23" s="4" customFormat="1" ht="15" x14ac:dyDescent="0.25">
      <c r="A4" s="241"/>
      <c r="B4" s="242" t="s">
        <v>270</v>
      </c>
      <c r="C4" s="238">
        <v>0</v>
      </c>
      <c r="D4" s="238">
        <v>1</v>
      </c>
      <c r="E4" s="238">
        <v>2</v>
      </c>
      <c r="F4" s="238">
        <v>3</v>
      </c>
      <c r="G4" s="238">
        <v>4</v>
      </c>
      <c r="H4" s="238">
        <v>5</v>
      </c>
      <c r="I4" s="238">
        <v>6</v>
      </c>
      <c r="J4" s="238">
        <v>7</v>
      </c>
      <c r="K4" s="238">
        <v>8</v>
      </c>
      <c r="L4" s="238">
        <v>9</v>
      </c>
      <c r="M4" s="238">
        <v>10</v>
      </c>
      <c r="N4" s="238">
        <v>11</v>
      </c>
      <c r="O4" s="238">
        <v>12</v>
      </c>
      <c r="P4" s="238">
        <v>13</v>
      </c>
      <c r="Q4" s="238">
        <v>14</v>
      </c>
      <c r="R4" s="238">
        <v>15</v>
      </c>
      <c r="S4" s="238">
        <v>16</v>
      </c>
      <c r="T4" s="238">
        <v>17</v>
      </c>
      <c r="U4" s="238">
        <v>18</v>
      </c>
      <c r="V4" s="238">
        <v>19</v>
      </c>
      <c r="W4" s="238">
        <v>20</v>
      </c>
    </row>
    <row r="5" spans="1:23" ht="18.75" x14ac:dyDescent="0.3">
      <c r="A5" s="214" t="s">
        <v>272</v>
      </c>
      <c r="B5" s="214"/>
      <c r="C5" s="214"/>
      <c r="D5" s="214"/>
      <c r="E5" s="227"/>
      <c r="F5" s="227"/>
      <c r="G5" s="227"/>
      <c r="H5" s="227"/>
      <c r="I5" s="227"/>
      <c r="J5" s="227"/>
      <c r="K5" s="227"/>
      <c r="L5" s="227"/>
      <c r="M5" s="227"/>
      <c r="N5" s="227"/>
      <c r="O5" s="227"/>
      <c r="P5" s="227"/>
      <c r="Q5" s="227"/>
      <c r="R5" s="227"/>
      <c r="S5" s="227"/>
      <c r="T5" s="227"/>
      <c r="U5" s="227"/>
      <c r="V5" s="227"/>
      <c r="W5" s="227"/>
    </row>
    <row r="6" spans="1:23" ht="15" x14ac:dyDescent="0.25">
      <c r="A6" s="278" t="s">
        <v>301</v>
      </c>
      <c r="B6" s="278" t="s">
        <v>258</v>
      </c>
      <c r="C6" s="283">
        <f>'VOT Econ Calc'!F10</f>
        <v>-29562301.426443242</v>
      </c>
      <c r="D6" s="283">
        <f>'VOT Econ Calc'!G10</f>
        <v>-28567966.601377167</v>
      </c>
      <c r="E6" s="283">
        <f>'VOT Econ Calc'!H10</f>
        <v>-27573631.776311092</v>
      </c>
      <c r="F6" s="283">
        <f>'VOT Econ Calc'!I10</f>
        <v>-26579296.951245014</v>
      </c>
      <c r="G6" s="283">
        <f>'VOT Econ Calc'!J10</f>
        <v>-25584962.126178935</v>
      </c>
      <c r="H6" s="283">
        <f>'VOT Econ Calc'!K10</f>
        <v>-24590627.30111286</v>
      </c>
      <c r="I6" s="283">
        <f>'VOT Econ Calc'!L10</f>
        <v>-23596292.476046782</v>
      </c>
      <c r="J6" s="283">
        <f>'VOT Econ Calc'!M10</f>
        <v>-22601957.650980707</v>
      </c>
      <c r="K6" s="283">
        <f>'VOT Econ Calc'!N10</f>
        <v>-21607622.825914629</v>
      </c>
      <c r="L6" s="283">
        <f>'VOT Econ Calc'!O10</f>
        <v>-20613288.000848554</v>
      </c>
      <c r="M6" s="283">
        <f>'VOT Econ Calc'!P10</f>
        <v>-19618953.175782476</v>
      </c>
      <c r="N6" s="283">
        <f>'VOT Econ Calc'!Q10</f>
        <v>-18624618.350716401</v>
      </c>
      <c r="O6" s="283">
        <f>'VOT Econ Calc'!R10</f>
        <v>-17630283.525650322</v>
      </c>
      <c r="P6" s="283">
        <f>'VOT Econ Calc'!S10</f>
        <v>-16635948.700584248</v>
      </c>
      <c r="Q6" s="283">
        <f>'VOT Econ Calc'!T10</f>
        <v>-15641613.875518169</v>
      </c>
      <c r="R6" s="283">
        <f>'VOT Econ Calc'!U10</f>
        <v>-14647279.050452093</v>
      </c>
      <c r="S6" s="283">
        <f>'VOT Econ Calc'!V10</f>
        <v>-13652944.225386016</v>
      </c>
      <c r="T6" s="283">
        <f>'VOT Econ Calc'!W10</f>
        <v>-12658609.400319939</v>
      </c>
      <c r="U6" s="283">
        <f>'VOT Econ Calc'!X10</f>
        <v>-11664274.575253863</v>
      </c>
      <c r="V6" s="283">
        <f>'VOT Econ Calc'!Y10</f>
        <v>-10669939.750187788</v>
      </c>
      <c r="W6" s="283">
        <f>'VOT Econ Calc'!Z10</f>
        <v>-9675604.9251217023</v>
      </c>
    </row>
    <row r="7" spans="1:23" ht="15" x14ac:dyDescent="0.25">
      <c r="A7" s="278" t="s">
        <v>301</v>
      </c>
      <c r="B7" s="278" t="s">
        <v>259</v>
      </c>
      <c r="C7" s="283">
        <f>'VOT Econ Calc'!F15</f>
        <v>-7960613.6368676443</v>
      </c>
      <c r="D7" s="283">
        <f>'VOT Econ Calc'!G15</f>
        <v>-7520781.922448488</v>
      </c>
      <c r="E7" s="283">
        <f>'VOT Econ Calc'!H15</f>
        <v>-7080950.2080293335</v>
      </c>
      <c r="F7" s="283">
        <f>'VOT Econ Calc'!I15</f>
        <v>-6641118.4936101781</v>
      </c>
      <c r="G7" s="283">
        <f>'VOT Econ Calc'!J15</f>
        <v>-6201286.7791910227</v>
      </c>
      <c r="H7" s="283">
        <f>'VOT Econ Calc'!K15</f>
        <v>-5761455.0647718674</v>
      </c>
      <c r="I7" s="283">
        <f>'VOT Econ Calc'!L15</f>
        <v>-5321623.350352712</v>
      </c>
      <c r="J7" s="283">
        <f>'VOT Econ Calc'!M15</f>
        <v>-4881791.6359335575</v>
      </c>
      <c r="K7" s="283">
        <f>'VOT Econ Calc'!N15</f>
        <v>-4441959.9215144021</v>
      </c>
      <c r="L7" s="283">
        <f>'VOT Econ Calc'!O15</f>
        <v>-4002128.2070952472</v>
      </c>
      <c r="M7" s="283">
        <f>'VOT Econ Calc'!P15</f>
        <v>-3562296.4926760923</v>
      </c>
      <c r="N7" s="283">
        <f>'VOT Econ Calc'!Q15</f>
        <v>-3122464.7782569379</v>
      </c>
      <c r="O7" s="283">
        <f>'VOT Econ Calc'!R15</f>
        <v>-2682633.0638377825</v>
      </c>
      <c r="P7" s="283">
        <f>'VOT Econ Calc'!S15</f>
        <v>-2242801.349418628</v>
      </c>
      <c r="Q7" s="283">
        <f>'VOT Econ Calc'!T15</f>
        <v>-1802969.6349994733</v>
      </c>
      <c r="R7" s="283">
        <f>'VOT Econ Calc'!U15</f>
        <v>-1363137.9205803184</v>
      </c>
      <c r="S7" s="283">
        <f>'VOT Econ Calc'!V15</f>
        <v>-923306.20616116351</v>
      </c>
      <c r="T7" s="283">
        <f>'VOT Econ Calc'!W15</f>
        <v>-483474.49174200871</v>
      </c>
      <c r="U7" s="283">
        <f>'VOT Econ Calc'!X15</f>
        <v>-43642.777322854148</v>
      </c>
      <c r="V7" s="283">
        <f>'VOT Econ Calc'!Y15</f>
        <v>396188.93709630077</v>
      </c>
      <c r="W7" s="283">
        <f>'VOT Econ Calc'!Z15</f>
        <v>836020.65151544788</v>
      </c>
    </row>
    <row r="8" spans="1:23" ht="15" x14ac:dyDescent="0.25">
      <c r="A8" s="278" t="s">
        <v>301</v>
      </c>
      <c r="B8" s="278" t="s">
        <v>260</v>
      </c>
      <c r="C8" s="283">
        <f>'VOT Econ Calc'!F20</f>
        <v>-7062631.5616820063</v>
      </c>
      <c r="D8" s="283">
        <f>'VOT Econ Calc'!G20</f>
        <v>-7072079.8134490065</v>
      </c>
      <c r="E8" s="283">
        <f>'VOT Econ Calc'!H20</f>
        <v>-7081528.0652160086</v>
      </c>
      <c r="F8" s="283">
        <f>'VOT Econ Calc'!I20</f>
        <v>-7090976.3169830088</v>
      </c>
      <c r="G8" s="283">
        <f>'VOT Econ Calc'!J20</f>
        <v>-7100424.5687500099</v>
      </c>
      <c r="H8" s="283">
        <f>'VOT Econ Calc'!K20</f>
        <v>-7109872.8205170101</v>
      </c>
      <c r="I8" s="283">
        <f>'VOT Econ Calc'!L20</f>
        <v>-7119321.0722840112</v>
      </c>
      <c r="J8" s="283">
        <f>'VOT Econ Calc'!M20</f>
        <v>-7128769.3240510114</v>
      </c>
      <c r="K8" s="283">
        <f>'VOT Econ Calc'!N20</f>
        <v>-7138217.5758180115</v>
      </c>
      <c r="L8" s="283">
        <f>'VOT Econ Calc'!O20</f>
        <v>-7147665.8275850127</v>
      </c>
      <c r="M8" s="283">
        <f>'VOT Econ Calc'!P20</f>
        <v>-7157114.0793520138</v>
      </c>
      <c r="N8" s="283">
        <f>'VOT Econ Calc'!Q20</f>
        <v>-7166562.331119014</v>
      </c>
      <c r="O8" s="283">
        <f>'VOT Econ Calc'!R20</f>
        <v>-7176010.582886016</v>
      </c>
      <c r="P8" s="283">
        <f>'VOT Econ Calc'!S20</f>
        <v>-7185458.8346530162</v>
      </c>
      <c r="Q8" s="283">
        <f>'VOT Econ Calc'!T20</f>
        <v>-7194907.0864200164</v>
      </c>
      <c r="R8" s="283">
        <f>'VOT Econ Calc'!U20</f>
        <v>-7204355.3381870175</v>
      </c>
      <c r="S8" s="283">
        <f>'VOT Econ Calc'!V20</f>
        <v>-7213803.5899540186</v>
      </c>
      <c r="T8" s="283">
        <f>'VOT Econ Calc'!W20</f>
        <v>-7223251.8417210188</v>
      </c>
      <c r="U8" s="283">
        <f>'VOT Econ Calc'!X20</f>
        <v>-7232700.093488019</v>
      </c>
      <c r="V8" s="283">
        <f>'VOT Econ Calc'!Y20</f>
        <v>-7242148.345255021</v>
      </c>
      <c r="W8" s="283">
        <f>'VOT Econ Calc'!Z20</f>
        <v>-7251596.5970220286</v>
      </c>
    </row>
    <row r="9" spans="1:23" ht="15" x14ac:dyDescent="0.25">
      <c r="A9" s="281" t="s">
        <v>301</v>
      </c>
      <c r="B9" s="281" t="s">
        <v>302</v>
      </c>
      <c r="C9" s="285">
        <f t="shared" ref="C9" si="0">SUM(C6:C8)</f>
        <v>-44585546.624992892</v>
      </c>
      <c r="D9" s="285">
        <f t="shared" ref="D9:W9" si="1">SUM(D6:D8)</f>
        <v>-43160828.337274656</v>
      </c>
      <c r="E9" s="285">
        <f t="shared" si="1"/>
        <v>-41736110.049556434</v>
      </c>
      <c r="F9" s="285">
        <f t="shared" si="1"/>
        <v>-40311391.761838198</v>
      </c>
      <c r="G9" s="285">
        <f t="shared" si="1"/>
        <v>-38886673.474119969</v>
      </c>
      <c r="H9" s="285">
        <f t="shared" si="1"/>
        <v>-37461955.18640174</v>
      </c>
      <c r="I9" s="285">
        <f t="shared" si="1"/>
        <v>-36037236.898683503</v>
      </c>
      <c r="J9" s="285">
        <f t="shared" si="1"/>
        <v>-34612518.610965282</v>
      </c>
      <c r="K9" s="285">
        <f t="shared" si="1"/>
        <v>-33187800.323247045</v>
      </c>
      <c r="L9" s="285">
        <f t="shared" si="1"/>
        <v>-31763082.035528813</v>
      </c>
      <c r="M9" s="285">
        <f t="shared" si="1"/>
        <v>-30338363.74781058</v>
      </c>
      <c r="N9" s="285">
        <f t="shared" si="1"/>
        <v>-28913645.460092351</v>
      </c>
      <c r="O9" s="285">
        <f t="shared" si="1"/>
        <v>-27488927.172374122</v>
      </c>
      <c r="P9" s="285">
        <f t="shared" si="1"/>
        <v>-26064208.884655893</v>
      </c>
      <c r="Q9" s="285">
        <f t="shared" si="1"/>
        <v>-24639490.596937656</v>
      </c>
      <c r="R9" s="285">
        <f t="shared" si="1"/>
        <v>-23214772.309219427</v>
      </c>
      <c r="S9" s="285">
        <f t="shared" si="1"/>
        <v>-21790054.021501198</v>
      </c>
      <c r="T9" s="285">
        <f t="shared" si="1"/>
        <v>-20365335.733782969</v>
      </c>
      <c r="U9" s="285">
        <f t="shared" si="1"/>
        <v>-18940617.446064737</v>
      </c>
      <c r="V9" s="285">
        <f t="shared" si="1"/>
        <v>-17515899.158346508</v>
      </c>
      <c r="W9" s="285">
        <f t="shared" si="1"/>
        <v>-16091180.870628282</v>
      </c>
    </row>
    <row r="10" spans="1:23" ht="15" x14ac:dyDescent="0.25">
      <c r="A10" s="278" t="s">
        <v>301</v>
      </c>
      <c r="B10" s="278" t="s">
        <v>4</v>
      </c>
      <c r="C10" s="283">
        <f>'VOT Econ Calc'!F25</f>
        <v>-6071394.3949470837</v>
      </c>
      <c r="D10" s="283">
        <f>'VOT Econ Calc'!G25</f>
        <v>-6237120.8368257927</v>
      </c>
      <c r="E10" s="283">
        <f>'VOT Econ Calc'!H25</f>
        <v>-6402847.2787045008</v>
      </c>
      <c r="F10" s="283">
        <f>'VOT Econ Calc'!I25</f>
        <v>-6568573.7205832098</v>
      </c>
      <c r="G10" s="283">
        <f>'VOT Econ Calc'!J25</f>
        <v>-6734300.1624619178</v>
      </c>
      <c r="H10" s="283">
        <f>'VOT Econ Calc'!K25</f>
        <v>-6900026.6043406259</v>
      </c>
      <c r="I10" s="283">
        <f>'VOT Econ Calc'!L25</f>
        <v>-7065753.046219334</v>
      </c>
      <c r="J10" s="283">
        <f>'VOT Econ Calc'!M25</f>
        <v>-7231479.488098043</v>
      </c>
      <c r="K10" s="283">
        <f>'VOT Econ Calc'!N25</f>
        <v>-7397205.9299767511</v>
      </c>
      <c r="L10" s="283">
        <f>'VOT Econ Calc'!O25</f>
        <v>-7562932.3718554601</v>
      </c>
      <c r="M10" s="283">
        <f>'VOT Econ Calc'!P25</f>
        <v>-7728658.8137341682</v>
      </c>
      <c r="N10" s="283">
        <f>'VOT Econ Calc'!Q25</f>
        <v>-7894385.2556128763</v>
      </c>
      <c r="O10" s="283">
        <f>'VOT Econ Calc'!R25</f>
        <v>-8060111.6974915843</v>
      </c>
      <c r="P10" s="283">
        <f>'VOT Econ Calc'!S25</f>
        <v>-8225838.1393702924</v>
      </c>
      <c r="Q10" s="283">
        <f>'VOT Econ Calc'!T25</f>
        <v>-8391564.5812490005</v>
      </c>
      <c r="R10" s="283">
        <f>'VOT Econ Calc'!U25</f>
        <v>-8557291.0231277104</v>
      </c>
      <c r="S10" s="283">
        <f>'VOT Econ Calc'!V25</f>
        <v>-8723017.4650064185</v>
      </c>
      <c r="T10" s="283">
        <f>'VOT Econ Calc'!W25</f>
        <v>-8888743.9068851266</v>
      </c>
      <c r="U10" s="283">
        <f>'VOT Econ Calc'!X25</f>
        <v>-9054470.3487638365</v>
      </c>
      <c r="V10" s="283">
        <f>'VOT Econ Calc'!Y25</f>
        <v>-9220196.7906425446</v>
      </c>
      <c r="W10" s="283">
        <f>'VOT Econ Calc'!Z25</f>
        <v>-9385923.2325212546</v>
      </c>
    </row>
    <row r="11" spans="1:23" ht="15" x14ac:dyDescent="0.25">
      <c r="A11" s="287" t="s">
        <v>301</v>
      </c>
      <c r="B11" s="287" t="s">
        <v>303</v>
      </c>
      <c r="C11" s="288">
        <f>C9+C10</f>
        <v>-50656941.019939974</v>
      </c>
      <c r="D11" s="288">
        <f t="shared" ref="D11:W11" si="2">D9+D10</f>
        <v>-49397949.174100451</v>
      </c>
      <c r="E11" s="288">
        <f t="shared" si="2"/>
        <v>-48138957.328260936</v>
      </c>
      <c r="F11" s="288">
        <f t="shared" si="2"/>
        <v>-46879965.482421406</v>
      </c>
      <c r="G11" s="288">
        <f t="shared" si="2"/>
        <v>-45620973.636581883</v>
      </c>
      <c r="H11" s="288">
        <f t="shared" si="2"/>
        <v>-44361981.790742368</v>
      </c>
      <c r="I11" s="288">
        <f t="shared" si="2"/>
        <v>-43102989.944902837</v>
      </c>
      <c r="J11" s="288">
        <f t="shared" si="2"/>
        <v>-41843998.099063322</v>
      </c>
      <c r="K11" s="288">
        <f t="shared" si="2"/>
        <v>-40585006.253223799</v>
      </c>
      <c r="L11" s="288">
        <f t="shared" si="2"/>
        <v>-39326014.407384276</v>
      </c>
      <c r="M11" s="288">
        <f t="shared" si="2"/>
        <v>-38067022.561544746</v>
      </c>
      <c r="N11" s="288">
        <f t="shared" si="2"/>
        <v>-36808030.715705231</v>
      </c>
      <c r="O11" s="288">
        <f t="shared" si="2"/>
        <v>-35549038.869865708</v>
      </c>
      <c r="P11" s="288">
        <f t="shared" si="2"/>
        <v>-34290047.024026185</v>
      </c>
      <c r="Q11" s="288">
        <f t="shared" si="2"/>
        <v>-33031055.178186655</v>
      </c>
      <c r="R11" s="288">
        <f t="shared" si="2"/>
        <v>-31772063.33234714</v>
      </c>
      <c r="S11" s="288">
        <f t="shared" si="2"/>
        <v>-30513071.486507617</v>
      </c>
      <c r="T11" s="288">
        <f t="shared" si="2"/>
        <v>-29254079.640668094</v>
      </c>
      <c r="U11" s="288">
        <f t="shared" si="2"/>
        <v>-27995087.794828571</v>
      </c>
      <c r="V11" s="288">
        <f t="shared" si="2"/>
        <v>-26736095.948989052</v>
      </c>
      <c r="W11" s="288">
        <f t="shared" si="2"/>
        <v>-25477104.103149537</v>
      </c>
    </row>
    <row r="12" spans="1:23" ht="15" x14ac:dyDescent="0.25">
      <c r="A12" s="280" t="s">
        <v>304</v>
      </c>
      <c r="B12" s="280" t="s">
        <v>258</v>
      </c>
      <c r="C12" s="284">
        <f>'Non-Fuel VOC Calc'!D10</f>
        <v>-3625.4567255285288</v>
      </c>
      <c r="D12" s="284">
        <f>'Non-Fuel VOC Calc'!E10</f>
        <v>-3444.1838892521023</v>
      </c>
      <c r="E12" s="284">
        <f>'Non-Fuel VOC Calc'!F10</f>
        <v>-3262.9110529756758</v>
      </c>
      <c r="F12" s="284">
        <f>'Non-Fuel VOC Calc'!G10</f>
        <v>-3081.6382166992498</v>
      </c>
      <c r="G12" s="284">
        <f>'Non-Fuel VOC Calc'!H10</f>
        <v>-2900.3653804228225</v>
      </c>
      <c r="H12" s="284">
        <f>'Non-Fuel VOC Calc'!I10</f>
        <v>-2719.092544146396</v>
      </c>
      <c r="I12" s="284">
        <f>'Non-Fuel VOC Calc'!J10</f>
        <v>-2537.81970786997</v>
      </c>
      <c r="J12" s="284">
        <f>'Non-Fuel VOC Calc'!K10</f>
        <v>-2356.5468715935435</v>
      </c>
      <c r="K12" s="284">
        <f>'Non-Fuel VOC Calc'!L10</f>
        <v>-2175.2740353171171</v>
      </c>
      <c r="L12" s="284">
        <f>'Non-Fuel VOC Calc'!M10</f>
        <v>-1994.0011990406908</v>
      </c>
      <c r="M12" s="284">
        <f>'Non-Fuel VOC Calc'!N10</f>
        <v>-1812.7283627642644</v>
      </c>
      <c r="N12" s="284">
        <f>'Non-Fuel VOC Calc'!O10</f>
        <v>-1631.4555264878379</v>
      </c>
      <c r="O12" s="284">
        <f>'Non-Fuel VOC Calc'!P10</f>
        <v>-1450.1826902114117</v>
      </c>
      <c r="P12" s="284">
        <f>'Non-Fuel VOC Calc'!Q10</f>
        <v>-1268.9098539349852</v>
      </c>
      <c r="Q12" s="284">
        <f>'Non-Fuel VOC Calc'!R10</f>
        <v>-1087.6370176585588</v>
      </c>
      <c r="R12" s="284">
        <f>'Non-Fuel VOC Calc'!S10</f>
        <v>-906.36418138213241</v>
      </c>
      <c r="S12" s="284">
        <f>'Non-Fuel VOC Calc'!T10</f>
        <v>-725.09134510570607</v>
      </c>
      <c r="T12" s="284">
        <f>'Non-Fuel VOC Calc'!U10</f>
        <v>-543.81850882927961</v>
      </c>
      <c r="U12" s="284">
        <f>'Non-Fuel VOC Calc'!V10</f>
        <v>-362.54567255285315</v>
      </c>
      <c r="V12" s="284">
        <f>'Non-Fuel VOC Calc'!W10</f>
        <v>-181.2728362764268</v>
      </c>
      <c r="W12" s="284">
        <f>'Non-Fuel VOC Calc'!X10</f>
        <v>0</v>
      </c>
    </row>
    <row r="13" spans="1:23" ht="15" x14ac:dyDescent="0.25">
      <c r="A13" s="280" t="s">
        <v>304</v>
      </c>
      <c r="B13" s="280" t="s">
        <v>259</v>
      </c>
      <c r="C13" s="284">
        <f>'Non-Fuel VOC Calc'!D15</f>
        <v>-0.77704228859096736</v>
      </c>
      <c r="D13" s="284">
        <f>'Non-Fuel VOC Calc'!E15</f>
        <v>-0.73819017416141897</v>
      </c>
      <c r="E13" s="284">
        <f>'Non-Fuel VOC Calc'!F15</f>
        <v>-0.69933805973187069</v>
      </c>
      <c r="F13" s="284">
        <f>'Non-Fuel VOC Calc'!G15</f>
        <v>-0.6604859453023223</v>
      </c>
      <c r="G13" s="284">
        <f>'Non-Fuel VOC Calc'!H15</f>
        <v>-0.6216338308727738</v>
      </c>
      <c r="H13" s="284">
        <f>'Non-Fuel VOC Calc'!I15</f>
        <v>-0.58278171644322552</v>
      </c>
      <c r="I13" s="284">
        <f>'Non-Fuel VOC Calc'!J15</f>
        <v>-0.54392960201367713</v>
      </c>
      <c r="J13" s="284">
        <f>'Non-Fuel VOC Calc'!K15</f>
        <v>-0.50507748758412885</v>
      </c>
      <c r="K13" s="284">
        <f>'Non-Fuel VOC Calc'!L15</f>
        <v>-0.46622537315458046</v>
      </c>
      <c r="L13" s="284">
        <f>'Non-Fuel VOC Calc'!M15</f>
        <v>-0.42737325872503207</v>
      </c>
      <c r="M13" s="284">
        <f>'Non-Fuel VOC Calc'!N15</f>
        <v>-0.38852114429548362</v>
      </c>
      <c r="N13" s="284">
        <f>'Non-Fuel VOC Calc'!O15</f>
        <v>-0.34966902986593529</v>
      </c>
      <c r="O13" s="284">
        <f>'Non-Fuel VOC Calc'!P15</f>
        <v>-0.31081691543638684</v>
      </c>
      <c r="P13" s="284">
        <f>'Non-Fuel VOC Calc'!Q15</f>
        <v>-0.27196480100683845</v>
      </c>
      <c r="Q13" s="284">
        <f>'Non-Fuel VOC Calc'!R15</f>
        <v>-0.23311268657729006</v>
      </c>
      <c r="R13" s="284">
        <f>'Non-Fuel VOC Calc'!S15</f>
        <v>-0.19426057214774167</v>
      </c>
      <c r="S13" s="284">
        <f>'Non-Fuel VOC Calc'!T15</f>
        <v>-0.15540845771819328</v>
      </c>
      <c r="T13" s="284">
        <f>'Non-Fuel VOC Calc'!U15</f>
        <v>-0.11655634328864489</v>
      </c>
      <c r="U13" s="284">
        <f>'Non-Fuel VOC Calc'!V15</f>
        <v>-7.7704228859096489E-2</v>
      </c>
      <c r="V13" s="284">
        <f>'Non-Fuel VOC Calc'!W15</f>
        <v>-3.8852114429548099E-2</v>
      </c>
      <c r="W13" s="284">
        <f>'Non-Fuel VOC Calc'!X15</f>
        <v>0</v>
      </c>
    </row>
    <row r="14" spans="1:23" ht="15" x14ac:dyDescent="0.25">
      <c r="A14" s="280" t="s">
        <v>304</v>
      </c>
      <c r="B14" s="280" t="s">
        <v>260</v>
      </c>
      <c r="C14" s="284">
        <f>'Non-Fuel VOC Calc'!D20</f>
        <v>-1268.6543386536666</v>
      </c>
      <c r="D14" s="284">
        <f>'Non-Fuel VOC Calc'!E20</f>
        <v>-1205.2216217209832</v>
      </c>
      <c r="E14" s="284">
        <f>'Non-Fuel VOC Calc'!F20</f>
        <v>-1141.7889047882998</v>
      </c>
      <c r="F14" s="284">
        <f>'Non-Fuel VOC Calc'!G20</f>
        <v>-1078.3561878556163</v>
      </c>
      <c r="G14" s="284">
        <f>'Non-Fuel VOC Calc'!H20</f>
        <v>-1014.9234709229331</v>
      </c>
      <c r="H14" s="284">
        <f>'Non-Fuel VOC Calc'!I20</f>
        <v>-951.49075399024991</v>
      </c>
      <c r="I14" s="284">
        <f>'Non-Fuel VOC Calc'!J20</f>
        <v>-888.05803705756659</v>
      </c>
      <c r="J14" s="284">
        <f>'Non-Fuel VOC Calc'!K20</f>
        <v>-824.62532012488316</v>
      </c>
      <c r="K14" s="284">
        <f>'Non-Fuel VOC Calc'!L20</f>
        <v>-761.19260319219984</v>
      </c>
      <c r="L14" s="284">
        <f>'Non-Fuel VOC Calc'!M20</f>
        <v>-697.75988625951652</v>
      </c>
      <c r="M14" s="284">
        <f>'Non-Fuel VOC Calc'!N20</f>
        <v>-634.3271693268332</v>
      </c>
      <c r="N14" s="284">
        <f>'Non-Fuel VOC Calc'!O20</f>
        <v>-570.89445239414988</v>
      </c>
      <c r="O14" s="284">
        <f>'Non-Fuel VOC Calc'!P20</f>
        <v>-507.4617354614665</v>
      </c>
      <c r="P14" s="284">
        <f>'Non-Fuel VOC Calc'!Q20</f>
        <v>-444.02901852878313</v>
      </c>
      <c r="Q14" s="284">
        <f>'Non-Fuel VOC Calc'!R20</f>
        <v>-380.59630159609975</v>
      </c>
      <c r="R14" s="284">
        <f>'Non-Fuel VOC Calc'!S20</f>
        <v>-317.16358466341637</v>
      </c>
      <c r="S14" s="284">
        <f>'Non-Fuel VOC Calc'!T20</f>
        <v>-253.73086773073305</v>
      </c>
      <c r="T14" s="284">
        <f>'Non-Fuel VOC Calc'!U20</f>
        <v>-190.2981507980497</v>
      </c>
      <c r="U14" s="284">
        <f>'Non-Fuel VOC Calc'!V20</f>
        <v>-126.86543386536637</v>
      </c>
      <c r="V14" s="284">
        <f>'Non-Fuel VOC Calc'!W20</f>
        <v>-63.432716932683022</v>
      </c>
      <c r="W14" s="284">
        <f>'Non-Fuel VOC Calc'!X20</f>
        <v>0</v>
      </c>
    </row>
    <row r="15" spans="1:23" ht="15" x14ac:dyDescent="0.25">
      <c r="A15" s="281" t="s">
        <v>304</v>
      </c>
      <c r="B15" s="281" t="s">
        <v>302</v>
      </c>
      <c r="C15" s="285">
        <f t="shared" ref="C15:D15" si="3">SUM(C12:C14)</f>
        <v>-4894.8881064707866</v>
      </c>
      <c r="D15" s="285">
        <f t="shared" si="3"/>
        <v>-4650.1437011472472</v>
      </c>
      <c r="E15" s="285">
        <f>SUM(E12:E14)</f>
        <v>-4405.3992958237077</v>
      </c>
      <c r="F15" s="285">
        <f t="shared" ref="F15:W15" si="4">SUM(F12:F14)</f>
        <v>-4160.6548905001682</v>
      </c>
      <c r="G15" s="285">
        <f t="shared" si="4"/>
        <v>-3915.9104851766283</v>
      </c>
      <c r="H15" s="285">
        <f t="shared" si="4"/>
        <v>-3671.1660798530893</v>
      </c>
      <c r="I15" s="285">
        <f t="shared" si="4"/>
        <v>-3426.4216745295503</v>
      </c>
      <c r="J15" s="285">
        <f t="shared" si="4"/>
        <v>-3181.6772692060108</v>
      </c>
      <c r="K15" s="285">
        <f t="shared" si="4"/>
        <v>-2936.9328638824713</v>
      </c>
      <c r="L15" s="285">
        <f t="shared" si="4"/>
        <v>-2692.1884585589323</v>
      </c>
      <c r="M15" s="285">
        <f t="shared" si="4"/>
        <v>-2447.4440532353929</v>
      </c>
      <c r="N15" s="285">
        <f t="shared" si="4"/>
        <v>-2202.6996479118538</v>
      </c>
      <c r="O15" s="285">
        <f t="shared" si="4"/>
        <v>-1957.9552425883146</v>
      </c>
      <c r="P15" s="285">
        <f t="shared" si="4"/>
        <v>-1713.2108372647751</v>
      </c>
      <c r="Q15" s="285">
        <f t="shared" si="4"/>
        <v>-1468.4664319412357</v>
      </c>
      <c r="R15" s="285">
        <f t="shared" si="4"/>
        <v>-1223.7220266176964</v>
      </c>
      <c r="S15" s="285">
        <f t="shared" si="4"/>
        <v>-978.9776212941573</v>
      </c>
      <c r="T15" s="285">
        <f t="shared" si="4"/>
        <v>-734.23321597061795</v>
      </c>
      <c r="U15" s="285">
        <f t="shared" si="4"/>
        <v>-489.48881064707859</v>
      </c>
      <c r="V15" s="285">
        <f t="shared" si="4"/>
        <v>-244.74440532353935</v>
      </c>
      <c r="W15" s="285">
        <f t="shared" si="4"/>
        <v>0</v>
      </c>
    </row>
    <row r="16" spans="1:23" ht="15" x14ac:dyDescent="0.25">
      <c r="A16" s="280" t="s">
        <v>304</v>
      </c>
      <c r="B16" s="280" t="s">
        <v>4</v>
      </c>
      <c r="C16" s="284">
        <f>'Non-Fuel VOC Calc'!D25</f>
        <v>-311065.70013774798</v>
      </c>
      <c r="D16" s="284">
        <f>'Non-Fuel VOC Calc'!E25</f>
        <v>-295512.41513086058</v>
      </c>
      <c r="E16" s="284">
        <f>'Non-Fuel VOC Calc'!F25</f>
        <v>-279959.13012397318</v>
      </c>
      <c r="F16" s="284">
        <f>'Non-Fuel VOC Calc'!G25</f>
        <v>-264405.84511708579</v>
      </c>
      <c r="G16" s="284">
        <f>'Non-Fuel VOC Calc'!H25</f>
        <v>-248852.56011019839</v>
      </c>
      <c r="H16" s="284">
        <f>'Non-Fuel VOC Calc'!I25</f>
        <v>-233299.275103311</v>
      </c>
      <c r="I16" s="284">
        <f>'Non-Fuel VOC Calc'!J25</f>
        <v>-217745.9900964236</v>
      </c>
      <c r="J16" s="284">
        <f>'Non-Fuel VOC Calc'!K25</f>
        <v>-202192.7050895362</v>
      </c>
      <c r="K16" s="284">
        <f>'Non-Fuel VOC Calc'!L25</f>
        <v>-186639.42008264881</v>
      </c>
      <c r="L16" s="284">
        <f>'Non-Fuel VOC Calc'!M25</f>
        <v>-171086.13507576141</v>
      </c>
      <c r="M16" s="284">
        <f>'Non-Fuel VOC Calc'!N25</f>
        <v>-155532.85006887402</v>
      </c>
      <c r="N16" s="284">
        <f>'Non-Fuel VOC Calc'!O25</f>
        <v>-139979.56506198662</v>
      </c>
      <c r="O16" s="284">
        <f>'Non-Fuel VOC Calc'!P25</f>
        <v>-124426.2800550992</v>
      </c>
      <c r="P16" s="284">
        <f>'Non-Fuel VOC Calc'!Q25</f>
        <v>-108872.9950482118</v>
      </c>
      <c r="Q16" s="284">
        <f>'Non-Fuel VOC Calc'!R25</f>
        <v>-93319.710041324404</v>
      </c>
      <c r="R16" s="284">
        <f>'Non-Fuel VOC Calc'!S25</f>
        <v>-77766.425034436994</v>
      </c>
      <c r="S16" s="284">
        <f>'Non-Fuel VOC Calc'!T25</f>
        <v>-62213.140027549591</v>
      </c>
      <c r="T16" s="284">
        <f>'Non-Fuel VOC Calc'!U25</f>
        <v>-46659.855020662188</v>
      </c>
      <c r="U16" s="284">
        <f>'Non-Fuel VOC Calc'!V25</f>
        <v>-31106.570013774777</v>
      </c>
      <c r="V16" s="284">
        <f>'Non-Fuel VOC Calc'!W25</f>
        <v>-15553.285006887374</v>
      </c>
      <c r="W16" s="284">
        <f>'Non-Fuel VOC Calc'!X25</f>
        <v>0</v>
      </c>
    </row>
    <row r="17" spans="1:23" ht="15" x14ac:dyDescent="0.25">
      <c r="A17" s="287" t="s">
        <v>304</v>
      </c>
      <c r="B17" s="287" t="s">
        <v>303</v>
      </c>
      <c r="C17" s="288">
        <f t="shared" ref="C17:D17" si="5">C15+C16</f>
        <v>-315960.58824421879</v>
      </c>
      <c r="D17" s="288">
        <f t="shared" si="5"/>
        <v>-300162.55883200781</v>
      </c>
      <c r="E17" s="288">
        <f>E15+E16</f>
        <v>-284364.52941979689</v>
      </c>
      <c r="F17" s="288">
        <f t="shared" ref="F17:W17" si="6">F15+F16</f>
        <v>-268566.50000758597</v>
      </c>
      <c r="G17" s="288">
        <f t="shared" si="6"/>
        <v>-252768.47059537502</v>
      </c>
      <c r="H17" s="288">
        <f t="shared" si="6"/>
        <v>-236970.44118316408</v>
      </c>
      <c r="I17" s="288">
        <f t="shared" si="6"/>
        <v>-221172.41177095316</v>
      </c>
      <c r="J17" s="288">
        <f t="shared" si="6"/>
        <v>-205374.38235874221</v>
      </c>
      <c r="K17" s="288">
        <f t="shared" si="6"/>
        <v>-189576.35294653129</v>
      </c>
      <c r="L17" s="288">
        <f t="shared" si="6"/>
        <v>-173778.32353432034</v>
      </c>
      <c r="M17" s="288">
        <f t="shared" si="6"/>
        <v>-157980.29412210942</v>
      </c>
      <c r="N17" s="288">
        <f t="shared" si="6"/>
        <v>-142182.26470989847</v>
      </c>
      <c r="O17" s="288">
        <f t="shared" si="6"/>
        <v>-126384.23529768751</v>
      </c>
      <c r="P17" s="288">
        <f t="shared" si="6"/>
        <v>-110586.20588547658</v>
      </c>
      <c r="Q17" s="288">
        <f t="shared" si="6"/>
        <v>-94788.176473265645</v>
      </c>
      <c r="R17" s="288">
        <f t="shared" si="6"/>
        <v>-78990.147061054697</v>
      </c>
      <c r="S17" s="288">
        <f t="shared" si="6"/>
        <v>-63192.117648843749</v>
      </c>
      <c r="T17" s="288">
        <f t="shared" si="6"/>
        <v>-47394.088236632808</v>
      </c>
      <c r="U17" s="288">
        <f t="shared" si="6"/>
        <v>-31596.058824421856</v>
      </c>
      <c r="V17" s="288">
        <f t="shared" si="6"/>
        <v>-15798.029412210914</v>
      </c>
      <c r="W17" s="288">
        <f t="shared" si="6"/>
        <v>0</v>
      </c>
    </row>
    <row r="18" spans="1:23" ht="15" x14ac:dyDescent="0.25">
      <c r="A18" s="278" t="s">
        <v>305</v>
      </c>
      <c r="B18" s="278" t="s">
        <v>258</v>
      </c>
      <c r="C18" s="283">
        <f>'Fuel VOC Calc'!D10</f>
        <v>-6478.1104476272585</v>
      </c>
      <c r="D18" s="283">
        <f>'Fuel VOC Calc'!E10</f>
        <v>-6154.2049252458955</v>
      </c>
      <c r="E18" s="283">
        <f>'Fuel VOC Calc'!F10</f>
        <v>-5830.2994028645326</v>
      </c>
      <c r="F18" s="283">
        <f>'Fuel VOC Calc'!G10</f>
        <v>-5506.3938804831705</v>
      </c>
      <c r="G18" s="283">
        <f>'Fuel VOC Calc'!H10</f>
        <v>-5182.4883581018075</v>
      </c>
      <c r="H18" s="283">
        <f>'Fuel VOC Calc'!I10</f>
        <v>-4858.5828357204446</v>
      </c>
      <c r="I18" s="283">
        <f>'Fuel VOC Calc'!J10</f>
        <v>-4534.6773133390816</v>
      </c>
      <c r="J18" s="283">
        <f>'Fuel VOC Calc'!K10</f>
        <v>-4210.7717909577186</v>
      </c>
      <c r="K18" s="283">
        <f>'Fuel VOC Calc'!L10</f>
        <v>-3886.8662685763557</v>
      </c>
      <c r="L18" s="283">
        <f>'Fuel VOC Calc'!M10</f>
        <v>-3562.9607461949918</v>
      </c>
      <c r="M18" s="283">
        <f>'Fuel VOC Calc'!N10</f>
        <v>-3239.0552238136293</v>
      </c>
      <c r="N18" s="283">
        <f>'Fuel VOC Calc'!O10</f>
        <v>-2915.1497014322667</v>
      </c>
      <c r="O18" s="283">
        <f>'Fuel VOC Calc'!P10</f>
        <v>-2591.2441790509038</v>
      </c>
      <c r="P18" s="283">
        <f>'Fuel VOC Calc'!Q10</f>
        <v>-2267.3386566695408</v>
      </c>
      <c r="Q18" s="283">
        <f>'Fuel VOC Calc'!R10</f>
        <v>-1943.4331342881783</v>
      </c>
      <c r="R18" s="283">
        <f>'Fuel VOC Calc'!S10</f>
        <v>-1619.5276119068151</v>
      </c>
      <c r="S18" s="283">
        <f>'Fuel VOC Calc'!T10</f>
        <v>-1295.6220895254523</v>
      </c>
      <c r="T18" s="283">
        <f>'Fuel VOC Calc'!U10</f>
        <v>-971.71656714408937</v>
      </c>
      <c r="U18" s="283">
        <f>'Fuel VOC Calc'!V10</f>
        <v>-647.81104476272651</v>
      </c>
      <c r="V18" s="283">
        <f>'Fuel VOC Calc'!W10</f>
        <v>-323.9055223813636</v>
      </c>
      <c r="W18" s="283">
        <f>'Fuel VOC Calc'!X10</f>
        <v>0</v>
      </c>
    </row>
    <row r="19" spans="1:23" ht="15" x14ac:dyDescent="0.25">
      <c r="A19" s="278" t="s">
        <v>305</v>
      </c>
      <c r="B19" s="278" t="s">
        <v>259</v>
      </c>
      <c r="C19" s="283">
        <f>'Fuel VOC Calc'!D15</f>
        <v>-1.3884501040997823</v>
      </c>
      <c r="D19" s="283">
        <f>'Fuel VOC Calc'!E15</f>
        <v>-1.319027598894793</v>
      </c>
      <c r="E19" s="283">
        <f>'Fuel VOC Calc'!F15</f>
        <v>-1.2496050936898042</v>
      </c>
      <c r="F19" s="283">
        <f>'Fuel VOC Calc'!G15</f>
        <v>-1.1801825884848149</v>
      </c>
      <c r="G19" s="283">
        <f>'Fuel VOC Calc'!H15</f>
        <v>-1.1107600832798257</v>
      </c>
      <c r="H19" s="283">
        <f>'Fuel VOC Calc'!I15</f>
        <v>-1.0413375780748366</v>
      </c>
      <c r="I19" s="283">
        <f>'Fuel VOC Calc'!J15</f>
        <v>-0.97191507286984757</v>
      </c>
      <c r="J19" s="283">
        <f>'Fuel VOC Calc'!K15</f>
        <v>-0.90249256766485841</v>
      </c>
      <c r="K19" s="283">
        <f>'Fuel VOC Calc'!L15</f>
        <v>-0.83307006245986925</v>
      </c>
      <c r="L19" s="283">
        <f>'Fuel VOC Calc'!M15</f>
        <v>-0.7636475572548802</v>
      </c>
      <c r="M19" s="283">
        <f>'Fuel VOC Calc'!N15</f>
        <v>-0.69422505204989104</v>
      </c>
      <c r="N19" s="283">
        <f>'Fuel VOC Calc'!O15</f>
        <v>-0.62480254684490188</v>
      </c>
      <c r="O19" s="283">
        <f>'Fuel VOC Calc'!P15</f>
        <v>-0.55538004163991272</v>
      </c>
      <c r="P19" s="283">
        <f>'Fuel VOC Calc'!Q15</f>
        <v>-0.48595753643492356</v>
      </c>
      <c r="Q19" s="283">
        <f>'Fuel VOC Calc'!R15</f>
        <v>-0.4165350312299344</v>
      </c>
      <c r="R19" s="283">
        <f>'Fuel VOC Calc'!S15</f>
        <v>-0.34711252602494524</v>
      </c>
      <c r="S19" s="283">
        <f>'Fuel VOC Calc'!T15</f>
        <v>-0.27769002081995608</v>
      </c>
      <c r="T19" s="283">
        <f>'Fuel VOC Calc'!U15</f>
        <v>-0.20826751561496692</v>
      </c>
      <c r="U19" s="283">
        <f>'Fuel VOC Calc'!V15</f>
        <v>-0.13884501040997779</v>
      </c>
      <c r="V19" s="283">
        <f>'Fuel VOC Calc'!W15</f>
        <v>-6.9422505204988633E-2</v>
      </c>
      <c r="W19" s="283">
        <f>'Fuel VOC Calc'!X15</f>
        <v>0</v>
      </c>
    </row>
    <row r="20" spans="1:23" ht="15" x14ac:dyDescent="0.25">
      <c r="A20" s="278" t="s">
        <v>305</v>
      </c>
      <c r="B20" s="278" t="s">
        <v>260</v>
      </c>
      <c r="C20" s="283">
        <f>'Fuel VOC Calc'!D20</f>
        <v>-2266.8820917899266</v>
      </c>
      <c r="D20" s="283">
        <f>'Fuel VOC Calc'!E20</f>
        <v>-2153.5379872004301</v>
      </c>
      <c r="E20" s="283">
        <f>'Fuel VOC Calc'!F20</f>
        <v>-2040.1938826109335</v>
      </c>
      <c r="F20" s="283">
        <f>'Fuel VOC Calc'!G20</f>
        <v>-1926.8497780214375</v>
      </c>
      <c r="G20" s="283">
        <f>'Fuel VOC Calc'!H20</f>
        <v>-1813.505673431941</v>
      </c>
      <c r="H20" s="283">
        <f>'Fuel VOC Calc'!I20</f>
        <v>-1700.1615688424445</v>
      </c>
      <c r="I20" s="283">
        <f>'Fuel VOC Calc'!J20</f>
        <v>-1586.8174642529484</v>
      </c>
      <c r="J20" s="283">
        <f>'Fuel VOC Calc'!K20</f>
        <v>-1473.4733596634519</v>
      </c>
      <c r="K20" s="283">
        <f>'Fuel VOC Calc'!L20</f>
        <v>-1360.1292550739556</v>
      </c>
      <c r="L20" s="283">
        <f>'Fuel VOC Calc'!M20</f>
        <v>-1246.7851504844593</v>
      </c>
      <c r="M20" s="283">
        <f>'Fuel VOC Calc'!N20</f>
        <v>-1133.4410458949631</v>
      </c>
      <c r="N20" s="283">
        <f>'Fuel VOC Calc'!O20</f>
        <v>-1020.0969413054668</v>
      </c>
      <c r="O20" s="283">
        <f>'Fuel VOC Calc'!P20</f>
        <v>-906.75283671597026</v>
      </c>
      <c r="P20" s="283">
        <f>'Fuel VOC Calc'!Q20</f>
        <v>-793.40873212647375</v>
      </c>
      <c r="Q20" s="283">
        <f>'Fuel VOC Calc'!R20</f>
        <v>-680.06462753697747</v>
      </c>
      <c r="R20" s="283">
        <f>'Fuel VOC Calc'!S20</f>
        <v>-566.72052294748119</v>
      </c>
      <c r="S20" s="283">
        <f>'Fuel VOC Calc'!T20</f>
        <v>-453.37641835798479</v>
      </c>
      <c r="T20" s="283">
        <f>'Fuel VOC Calc'!U20</f>
        <v>-340.03231376848845</v>
      </c>
      <c r="U20" s="283">
        <f>'Fuel VOC Calc'!V20</f>
        <v>-226.68820917899214</v>
      </c>
      <c r="V20" s="283">
        <f>'Fuel VOC Calc'!W20</f>
        <v>-113.34410458949577</v>
      </c>
      <c r="W20" s="283">
        <f>'Fuel VOC Calc'!X20</f>
        <v>0</v>
      </c>
    </row>
    <row r="21" spans="1:23" ht="15" x14ac:dyDescent="0.25">
      <c r="A21" s="281" t="s">
        <v>305</v>
      </c>
      <c r="B21" s="281" t="s">
        <v>302</v>
      </c>
      <c r="C21" s="285">
        <f t="shared" ref="C21:D21" si="7">SUM(C18:C20)</f>
        <v>-8746.3809895212853</v>
      </c>
      <c r="D21" s="285">
        <f t="shared" si="7"/>
        <v>-8309.0619400452197</v>
      </c>
      <c r="E21" s="285">
        <f>SUM(E18:E20)</f>
        <v>-7871.7428905691559</v>
      </c>
      <c r="F21" s="285">
        <f t="shared" ref="F21:W21" si="8">SUM(F18:F20)</f>
        <v>-7434.423841093093</v>
      </c>
      <c r="G21" s="285">
        <f t="shared" si="8"/>
        <v>-6997.1047916170282</v>
      </c>
      <c r="H21" s="285">
        <f t="shared" si="8"/>
        <v>-6559.7857421409635</v>
      </c>
      <c r="I21" s="285">
        <f t="shared" si="8"/>
        <v>-6122.4666926648997</v>
      </c>
      <c r="J21" s="285">
        <f t="shared" si="8"/>
        <v>-5685.147643188835</v>
      </c>
      <c r="K21" s="285">
        <f t="shared" si="8"/>
        <v>-5247.8285937127712</v>
      </c>
      <c r="L21" s="285">
        <f t="shared" si="8"/>
        <v>-4810.5095442367056</v>
      </c>
      <c r="M21" s="285">
        <f t="shared" si="8"/>
        <v>-4373.1904947606427</v>
      </c>
      <c r="N21" s="285">
        <f t="shared" si="8"/>
        <v>-3935.8714452845784</v>
      </c>
      <c r="O21" s="285">
        <f t="shared" si="8"/>
        <v>-3498.5523958085141</v>
      </c>
      <c r="P21" s="285">
        <f t="shared" si="8"/>
        <v>-3061.2333463324494</v>
      </c>
      <c r="Q21" s="285">
        <f t="shared" si="8"/>
        <v>-2623.9142968563856</v>
      </c>
      <c r="R21" s="285">
        <f t="shared" si="8"/>
        <v>-2186.5952473803213</v>
      </c>
      <c r="S21" s="285">
        <f t="shared" si="8"/>
        <v>-1749.2761979042571</v>
      </c>
      <c r="T21" s="285">
        <f t="shared" si="8"/>
        <v>-1311.9571484281928</v>
      </c>
      <c r="U21" s="285">
        <f t="shared" si="8"/>
        <v>-874.63809895212864</v>
      </c>
      <c r="V21" s="285">
        <f t="shared" si="8"/>
        <v>-437.31904947606438</v>
      </c>
      <c r="W21" s="285">
        <f t="shared" si="8"/>
        <v>0</v>
      </c>
    </row>
    <row r="22" spans="1:23" ht="15" x14ac:dyDescent="0.25">
      <c r="A22" s="278" t="s">
        <v>305</v>
      </c>
      <c r="B22" s="278" t="s">
        <v>4</v>
      </c>
      <c r="C22" s="283">
        <f>'Fuel VOC Calc'!D25</f>
        <v>-249970.46431934618</v>
      </c>
      <c r="D22" s="283">
        <f>'Fuel VOC Calc'!E25</f>
        <v>-237471.94110337883</v>
      </c>
      <c r="E22" s="283">
        <f>'Fuel VOC Calc'!F25</f>
        <v>-224973.41788741155</v>
      </c>
      <c r="F22" s="283">
        <f>'Fuel VOC Calc'!G25</f>
        <v>-212474.89467144423</v>
      </c>
      <c r="G22" s="283">
        <f>'Fuel VOC Calc'!H25</f>
        <v>-199976.37145547691</v>
      </c>
      <c r="H22" s="283">
        <f>'Fuel VOC Calc'!I25</f>
        <v>-187477.84823950962</v>
      </c>
      <c r="I22" s="283">
        <f>'Fuel VOC Calc'!J25</f>
        <v>-174979.32502354233</v>
      </c>
      <c r="J22" s="283">
        <f>'Fuel VOC Calc'!K25</f>
        <v>-162480.80180757499</v>
      </c>
      <c r="K22" s="283">
        <f>'Fuel VOC Calc'!L25</f>
        <v>-149982.2785916077</v>
      </c>
      <c r="L22" s="283">
        <f>'Fuel VOC Calc'!M25</f>
        <v>-137483.75537564041</v>
      </c>
      <c r="M22" s="283">
        <f>'Fuel VOC Calc'!N25</f>
        <v>-124985.23215967309</v>
      </c>
      <c r="N22" s="283">
        <f>'Fuel VOC Calc'!O25</f>
        <v>-112486.70894370577</v>
      </c>
      <c r="O22" s="283">
        <f>'Fuel VOC Calc'!P25</f>
        <v>-99988.185727738484</v>
      </c>
      <c r="P22" s="283">
        <f>'Fuel VOC Calc'!Q25</f>
        <v>-87489.662511771166</v>
      </c>
      <c r="Q22" s="283">
        <f>'Fuel VOC Calc'!R25</f>
        <v>-74991.139295803863</v>
      </c>
      <c r="R22" s="283">
        <f>'Fuel VOC Calc'!S25</f>
        <v>-62492.616079836531</v>
      </c>
      <c r="S22" s="283">
        <f>'Fuel VOC Calc'!T25</f>
        <v>-49994.092863869228</v>
      </c>
      <c r="T22" s="283">
        <f>'Fuel VOC Calc'!U25</f>
        <v>-37495.56964790191</v>
      </c>
      <c r="U22" s="283">
        <f>'Fuel VOC Calc'!V25</f>
        <v>-24997.046431934599</v>
      </c>
      <c r="V22" s="283">
        <f>'Fuel VOC Calc'!W25</f>
        <v>-12498.523215967289</v>
      </c>
      <c r="W22" s="283">
        <f>'Fuel VOC Calc'!X25</f>
        <v>0</v>
      </c>
    </row>
    <row r="23" spans="1:23" ht="15" x14ac:dyDescent="0.25">
      <c r="A23" s="287" t="s">
        <v>305</v>
      </c>
      <c r="B23" s="287" t="s">
        <v>303</v>
      </c>
      <c r="C23" s="288">
        <f t="shared" ref="C23:D23" si="9">C21+C22</f>
        <v>-258716.84530886746</v>
      </c>
      <c r="D23" s="288">
        <f t="shared" si="9"/>
        <v>-245781.00304342405</v>
      </c>
      <c r="E23" s="288">
        <f>E21+E22</f>
        <v>-232845.16077798069</v>
      </c>
      <c r="F23" s="288">
        <f t="shared" ref="F23:W23" si="10">F21+F22</f>
        <v>-219909.31851253731</v>
      </c>
      <c r="G23" s="288">
        <f t="shared" si="10"/>
        <v>-206973.47624709393</v>
      </c>
      <c r="H23" s="288">
        <f t="shared" si="10"/>
        <v>-194037.63398165058</v>
      </c>
      <c r="I23" s="288">
        <f t="shared" si="10"/>
        <v>-181101.79171620723</v>
      </c>
      <c r="J23" s="288">
        <f t="shared" si="10"/>
        <v>-168165.94945076382</v>
      </c>
      <c r="K23" s="288">
        <f t="shared" si="10"/>
        <v>-155230.10718532046</v>
      </c>
      <c r="L23" s="288">
        <f t="shared" si="10"/>
        <v>-142294.26491987711</v>
      </c>
      <c r="M23" s="288">
        <f t="shared" si="10"/>
        <v>-129358.42265443373</v>
      </c>
      <c r="N23" s="288">
        <f t="shared" si="10"/>
        <v>-116422.58038899035</v>
      </c>
      <c r="O23" s="288">
        <f t="shared" si="10"/>
        <v>-103486.73812354699</v>
      </c>
      <c r="P23" s="288">
        <f t="shared" si="10"/>
        <v>-90550.895858103613</v>
      </c>
      <c r="Q23" s="288">
        <f t="shared" si="10"/>
        <v>-77615.053592660246</v>
      </c>
      <c r="R23" s="288">
        <f t="shared" si="10"/>
        <v>-64679.21132721685</v>
      </c>
      <c r="S23" s="288">
        <f t="shared" si="10"/>
        <v>-51743.369061773483</v>
      </c>
      <c r="T23" s="288">
        <f t="shared" si="10"/>
        <v>-38807.526796330101</v>
      </c>
      <c r="U23" s="288">
        <f t="shared" si="10"/>
        <v>-25871.684530886727</v>
      </c>
      <c r="V23" s="288">
        <f t="shared" si="10"/>
        <v>-12935.842265443353</v>
      </c>
      <c r="W23" s="288">
        <f t="shared" si="10"/>
        <v>0</v>
      </c>
    </row>
    <row r="24" spans="1:23" ht="15" x14ac:dyDescent="0.25">
      <c r="A24" s="280" t="s">
        <v>202</v>
      </c>
      <c r="B24" s="280" t="s">
        <v>258</v>
      </c>
      <c r="C24" s="284">
        <f>'Safety Calc'!D11</f>
        <v>-12942.480780207661</v>
      </c>
      <c r="D24" s="284">
        <f>'Safety Calc'!E11</f>
        <v>-12295.356741197278</v>
      </c>
      <c r="E24" s="284">
        <f>'Safety Calc'!F11</f>
        <v>-11648.232702186895</v>
      </c>
      <c r="F24" s="284">
        <f>'Safety Calc'!G11</f>
        <v>-11001.108663176512</v>
      </c>
      <c r="G24" s="284">
        <f>'Safety Calc'!H11</f>
        <v>-10353.984624166129</v>
      </c>
      <c r="H24" s="284">
        <f>'Safety Calc'!I11</f>
        <v>-9706.8605851557459</v>
      </c>
      <c r="I24" s="284">
        <f>'Safety Calc'!J11</f>
        <v>-9059.7365461453628</v>
      </c>
      <c r="J24" s="284">
        <f>'Safety Calc'!K11</f>
        <v>-8412.6125071349798</v>
      </c>
      <c r="K24" s="284">
        <f>'Safety Calc'!L11</f>
        <v>-7765.4884681245967</v>
      </c>
      <c r="L24" s="284">
        <f>'Safety Calc'!M11</f>
        <v>-7118.3644291142136</v>
      </c>
      <c r="M24" s="284">
        <f>'Safety Calc'!N11</f>
        <v>-6471.2403901038306</v>
      </c>
      <c r="N24" s="284">
        <f>'Safety Calc'!O11</f>
        <v>-5824.1163510934475</v>
      </c>
      <c r="O24" s="284">
        <f>'Safety Calc'!P11</f>
        <v>-5176.9923120830654</v>
      </c>
      <c r="P24" s="284">
        <f>'Safety Calc'!Q11</f>
        <v>-4529.8682730726823</v>
      </c>
      <c r="Q24" s="284">
        <f>'Safety Calc'!R11</f>
        <v>-3882.7442340622993</v>
      </c>
      <c r="R24" s="284">
        <f>'Safety Calc'!S11</f>
        <v>-3235.6201950519162</v>
      </c>
      <c r="S24" s="284">
        <f>'Safety Calc'!T11</f>
        <v>-2588.4961560415331</v>
      </c>
      <c r="T24" s="284">
        <f>'Safety Calc'!U11</f>
        <v>-1941.3721170311505</v>
      </c>
      <c r="U24" s="284">
        <f>'Safety Calc'!V11</f>
        <v>-1294.2480780207675</v>
      </c>
      <c r="V24" s="284">
        <f>'Safety Calc'!W11</f>
        <v>-647.12403901038442</v>
      </c>
      <c r="W24" s="284">
        <f>'Safety Calc'!X11</f>
        <v>0</v>
      </c>
    </row>
    <row r="25" spans="1:23" ht="15" x14ac:dyDescent="0.25">
      <c r="A25" s="280" t="s">
        <v>202</v>
      </c>
      <c r="B25" s="280" t="s">
        <v>259</v>
      </c>
      <c r="C25" s="284">
        <f>'Safety Calc'!D16</f>
        <v>-2.7739552963581593</v>
      </c>
      <c r="D25" s="284">
        <f>'Safety Calc'!E16</f>
        <v>-2.6352575315402511</v>
      </c>
      <c r="E25" s="284">
        <f>'Safety Calc'!F16</f>
        <v>-2.4965597667223429</v>
      </c>
      <c r="F25" s="284">
        <f>'Safety Calc'!G16</f>
        <v>-2.3578620019044347</v>
      </c>
      <c r="G25" s="284">
        <f>'Safety Calc'!H16</f>
        <v>-2.219164237086527</v>
      </c>
      <c r="H25" s="284">
        <f>'Safety Calc'!I16</f>
        <v>-2.0804664722686192</v>
      </c>
      <c r="I25" s="284">
        <f>'Safety Calc'!J16</f>
        <v>-1.9417687074507111</v>
      </c>
      <c r="J25" s="284">
        <f>'Safety Calc'!K16</f>
        <v>-1.8030709426328033</v>
      </c>
      <c r="K25" s="284">
        <f>'Safety Calc'!L16</f>
        <v>-1.6643731778148954</v>
      </c>
      <c r="L25" s="284">
        <f>'Safety Calc'!M16</f>
        <v>-1.5256754129969874</v>
      </c>
      <c r="M25" s="284">
        <f>'Safety Calc'!N16</f>
        <v>-1.3869776481790792</v>
      </c>
      <c r="N25" s="284">
        <f>'Safety Calc'!O16</f>
        <v>-1.2482798833611715</v>
      </c>
      <c r="O25" s="284">
        <f>'Safety Calc'!P16</f>
        <v>-1.1095821185432633</v>
      </c>
      <c r="P25" s="284">
        <f>'Safety Calc'!Q16</f>
        <v>-0.97088435372535509</v>
      </c>
      <c r="Q25" s="284">
        <f>'Safety Calc'!R16</f>
        <v>-0.83218658890744712</v>
      </c>
      <c r="R25" s="284">
        <f>'Safety Calc'!S16</f>
        <v>-0.69348882408953905</v>
      </c>
      <c r="S25" s="284">
        <f>'Safety Calc'!T16</f>
        <v>-0.55479105927163108</v>
      </c>
      <c r="T25" s="284">
        <f>'Safety Calc'!U16</f>
        <v>-0.41609329445372301</v>
      </c>
      <c r="U25" s="284">
        <f>'Safety Calc'!V16</f>
        <v>-0.27739552963581504</v>
      </c>
      <c r="V25" s="284">
        <f>'Safety Calc'!W16</f>
        <v>-0.13869776481790699</v>
      </c>
      <c r="W25" s="284">
        <f>'Safety Calc'!X16</f>
        <v>0</v>
      </c>
    </row>
    <row r="26" spans="1:23" ht="15" x14ac:dyDescent="0.25">
      <c r="A26" s="280" t="s">
        <v>202</v>
      </c>
      <c r="B26" s="280" t="s">
        <v>260</v>
      </c>
      <c r="C26" s="284">
        <f>'Safety Calc'!D21</f>
        <v>-4528.9561116905788</v>
      </c>
      <c r="D26" s="284">
        <f>'Safety Calc'!E21</f>
        <v>-4302.5083061060486</v>
      </c>
      <c r="E26" s="284">
        <f>'Safety Calc'!F21</f>
        <v>-4076.0605005215202</v>
      </c>
      <c r="F26" s="284">
        <f>'Safety Calc'!G21</f>
        <v>-3849.6126949369909</v>
      </c>
      <c r="G26" s="284">
        <f>'Safety Calc'!H21</f>
        <v>-3623.1648893524625</v>
      </c>
      <c r="H26" s="284">
        <f>'Safety Calc'!I21</f>
        <v>-3396.7170837679332</v>
      </c>
      <c r="I26" s="284">
        <f>'Safety Calc'!J21</f>
        <v>-3170.2692781834048</v>
      </c>
      <c r="J26" s="284">
        <f>'Safety Calc'!K21</f>
        <v>-2943.8214725988755</v>
      </c>
      <c r="K26" s="284">
        <f>'Safety Calc'!L21</f>
        <v>-2717.3736670143467</v>
      </c>
      <c r="L26" s="284">
        <f>'Safety Calc'!M21</f>
        <v>-2490.9258614298178</v>
      </c>
      <c r="M26" s="284">
        <f>'Safety Calc'!N21</f>
        <v>-2264.4780558452885</v>
      </c>
      <c r="N26" s="284">
        <f>'Safety Calc'!O21</f>
        <v>-2038.0302502607599</v>
      </c>
      <c r="O26" s="284">
        <f>'Safety Calc'!P21</f>
        <v>-1811.5824446762308</v>
      </c>
      <c r="P26" s="284">
        <f>'Safety Calc'!Q21</f>
        <v>-1585.1346390917017</v>
      </c>
      <c r="Q26" s="284">
        <f>'Safety Calc'!R21</f>
        <v>-1358.6868335071727</v>
      </c>
      <c r="R26" s="284">
        <f>'Safety Calc'!S21</f>
        <v>-1132.2390279226438</v>
      </c>
      <c r="S26" s="284">
        <f>'Safety Calc'!T21</f>
        <v>-905.79122233811472</v>
      </c>
      <c r="T26" s="284">
        <f>'Safety Calc'!U21</f>
        <v>-679.34341675358576</v>
      </c>
      <c r="U26" s="284">
        <f>'Safety Calc'!V21</f>
        <v>-452.89561116905679</v>
      </c>
      <c r="V26" s="284">
        <f>'Safety Calc'!W21</f>
        <v>-226.44780558452783</v>
      </c>
      <c r="W26" s="284">
        <f>'Safety Calc'!X21</f>
        <v>0</v>
      </c>
    </row>
    <row r="27" spans="1:23" ht="15" x14ac:dyDescent="0.25">
      <c r="A27" s="281" t="s">
        <v>202</v>
      </c>
      <c r="B27" s="281" t="s">
        <v>302</v>
      </c>
      <c r="C27" s="285">
        <f t="shared" ref="C27:D27" si="11">SUM(C24:C26)</f>
        <v>-17474.210847194598</v>
      </c>
      <c r="D27" s="285">
        <f t="shared" si="11"/>
        <v>-16600.500304834866</v>
      </c>
      <c r="E27" s="285">
        <f>SUM(E24:E26)</f>
        <v>-15726.789762475137</v>
      </c>
      <c r="F27" s="285">
        <f t="shared" ref="F27:W27" si="12">SUM(F24:F26)</f>
        <v>-14853.079220115407</v>
      </c>
      <c r="G27" s="285">
        <f t="shared" si="12"/>
        <v>-13979.36867775568</v>
      </c>
      <c r="H27" s="285">
        <f t="shared" si="12"/>
        <v>-13105.658135395948</v>
      </c>
      <c r="I27" s="285">
        <f t="shared" si="12"/>
        <v>-12231.947593036219</v>
      </c>
      <c r="J27" s="285">
        <f t="shared" si="12"/>
        <v>-11358.237050676489</v>
      </c>
      <c r="K27" s="285">
        <f t="shared" si="12"/>
        <v>-10484.526508316758</v>
      </c>
      <c r="L27" s="285">
        <f t="shared" si="12"/>
        <v>-9610.8159659570283</v>
      </c>
      <c r="M27" s="285">
        <f t="shared" si="12"/>
        <v>-8737.1054235972988</v>
      </c>
      <c r="N27" s="285">
        <f t="shared" si="12"/>
        <v>-7863.3948812375684</v>
      </c>
      <c r="O27" s="285">
        <f t="shared" si="12"/>
        <v>-6989.6843388778398</v>
      </c>
      <c r="P27" s="285">
        <f t="shared" si="12"/>
        <v>-6115.9737965181093</v>
      </c>
      <c r="Q27" s="285">
        <f t="shared" si="12"/>
        <v>-5242.2632541583789</v>
      </c>
      <c r="R27" s="285">
        <f t="shared" si="12"/>
        <v>-4368.5527117986494</v>
      </c>
      <c r="S27" s="285">
        <f t="shared" si="12"/>
        <v>-3494.8421694389199</v>
      </c>
      <c r="T27" s="285">
        <f t="shared" si="12"/>
        <v>-2621.1316270791899</v>
      </c>
      <c r="U27" s="285">
        <f t="shared" si="12"/>
        <v>-1747.4210847194602</v>
      </c>
      <c r="V27" s="285">
        <f t="shared" si="12"/>
        <v>-873.7105423597302</v>
      </c>
      <c r="W27" s="285">
        <f t="shared" si="12"/>
        <v>0</v>
      </c>
    </row>
    <row r="28" spans="1:23" ht="15" x14ac:dyDescent="0.25">
      <c r="A28" s="280" t="s">
        <v>202</v>
      </c>
      <c r="B28" s="280" t="s">
        <v>4</v>
      </c>
      <c r="C28" s="284">
        <f>'Safety Calc'!D26</f>
        <v>-136794.0408197933</v>
      </c>
      <c r="D28" s="284">
        <f>'Safety Calc'!E26</f>
        <v>-129954.33877880362</v>
      </c>
      <c r="E28" s="284">
        <f>'Safety Calc'!F26</f>
        <v>-123114.63673781395</v>
      </c>
      <c r="F28" s="284">
        <f>'Safety Calc'!G26</f>
        <v>-116274.9346968243</v>
      </c>
      <c r="G28" s="284">
        <f>'Safety Calc'!H26</f>
        <v>-109435.23265583464</v>
      </c>
      <c r="H28" s="284">
        <f>'Safety Calc'!I26</f>
        <v>-102595.53061484497</v>
      </c>
      <c r="I28" s="284">
        <f>'Safety Calc'!J26</f>
        <v>-95755.82857385531</v>
      </c>
      <c r="J28" s="284">
        <f>'Safety Calc'!K26</f>
        <v>-88916.126532865645</v>
      </c>
      <c r="K28" s="284">
        <f>'Safety Calc'!L26</f>
        <v>-82076.42449187598</v>
      </c>
      <c r="L28" s="284">
        <f>'Safety Calc'!M26</f>
        <v>-75236.722450886315</v>
      </c>
      <c r="M28" s="284">
        <f>'Safety Calc'!N26</f>
        <v>-68397.020409896664</v>
      </c>
      <c r="N28" s="284">
        <f>'Safety Calc'!O26</f>
        <v>-61557.318368906992</v>
      </c>
      <c r="O28" s="284">
        <f>'Safety Calc'!P26</f>
        <v>-54717.616327917327</v>
      </c>
      <c r="P28" s="284">
        <f>'Safety Calc'!Q26</f>
        <v>-47877.914286927662</v>
      </c>
      <c r="Q28" s="284">
        <f>'Safety Calc'!R26</f>
        <v>-41038.21224593799</v>
      </c>
      <c r="R28" s="284">
        <f>'Safety Calc'!S26</f>
        <v>-34198.510204948325</v>
      </c>
      <c r="S28" s="284">
        <f>'Safety Calc'!T26</f>
        <v>-27358.808163958653</v>
      </c>
      <c r="T28" s="284">
        <f>'Safety Calc'!U26</f>
        <v>-20519.106122968988</v>
      </c>
      <c r="U28" s="284">
        <f>'Safety Calc'!V26</f>
        <v>-13679.404081979323</v>
      </c>
      <c r="V28" s="284">
        <f>'Safety Calc'!W26</f>
        <v>-6839.7020409896541</v>
      </c>
      <c r="W28" s="284">
        <f>'Safety Calc'!X26</f>
        <v>0</v>
      </c>
    </row>
    <row r="29" spans="1:23" ht="15" x14ac:dyDescent="0.25">
      <c r="A29" s="287" t="s">
        <v>202</v>
      </c>
      <c r="B29" s="287" t="s">
        <v>303</v>
      </c>
      <c r="C29" s="288">
        <f t="shared" ref="C29:D29" si="13">C27+C28</f>
        <v>-154268.2516669879</v>
      </c>
      <c r="D29" s="288">
        <f t="shared" si="13"/>
        <v>-146554.83908363848</v>
      </c>
      <c r="E29" s="288">
        <f>E27+E28</f>
        <v>-138841.42650028909</v>
      </c>
      <c r="F29" s="288">
        <f t="shared" ref="F29:W29" si="14">F27+F28</f>
        <v>-131128.0139169397</v>
      </c>
      <c r="G29" s="288">
        <f t="shared" si="14"/>
        <v>-123414.60133359031</v>
      </c>
      <c r="H29" s="288">
        <f t="shared" si="14"/>
        <v>-115701.18875024092</v>
      </c>
      <c r="I29" s="288">
        <f t="shared" si="14"/>
        <v>-107987.77616689153</v>
      </c>
      <c r="J29" s="288">
        <f t="shared" si="14"/>
        <v>-100274.36358354213</v>
      </c>
      <c r="K29" s="288">
        <f t="shared" si="14"/>
        <v>-92560.951000192741</v>
      </c>
      <c r="L29" s="288">
        <f t="shared" si="14"/>
        <v>-84847.538416843337</v>
      </c>
      <c r="M29" s="288">
        <f t="shared" si="14"/>
        <v>-77134.125833493963</v>
      </c>
      <c r="N29" s="288">
        <f t="shared" si="14"/>
        <v>-69420.713250144559</v>
      </c>
      <c r="O29" s="288">
        <f t="shared" si="14"/>
        <v>-61707.30066679517</v>
      </c>
      <c r="P29" s="288">
        <f t="shared" si="14"/>
        <v>-53993.888083445774</v>
      </c>
      <c r="Q29" s="288">
        <f t="shared" si="14"/>
        <v>-46280.475500096371</v>
      </c>
      <c r="R29" s="288">
        <f t="shared" si="14"/>
        <v>-38567.062916746974</v>
      </c>
      <c r="S29" s="288">
        <f t="shared" si="14"/>
        <v>-30853.650333397571</v>
      </c>
      <c r="T29" s="288">
        <f t="shared" si="14"/>
        <v>-23140.237750048178</v>
      </c>
      <c r="U29" s="288">
        <f t="shared" si="14"/>
        <v>-15426.825166698784</v>
      </c>
      <c r="V29" s="288">
        <f t="shared" si="14"/>
        <v>-7713.4125833493845</v>
      </c>
      <c r="W29" s="288">
        <f t="shared" si="14"/>
        <v>0</v>
      </c>
    </row>
    <row r="30" spans="1:23" ht="15" x14ac:dyDescent="0.25">
      <c r="A30" s="278" t="s">
        <v>306</v>
      </c>
      <c r="B30" s="278" t="s">
        <v>258</v>
      </c>
      <c r="C30" s="283">
        <f>Emissions!D10</f>
        <v>-2031.8060727294594</v>
      </c>
      <c r="D30" s="283">
        <f>Emissions!E10</f>
        <v>-1930.2157690929866</v>
      </c>
      <c r="E30" s="283">
        <f>Emissions!F10</f>
        <v>-1851.5798468989133</v>
      </c>
      <c r="F30" s="283">
        <f>Emissions!G10</f>
        <v>-1792.0725759068403</v>
      </c>
      <c r="G30" s="283">
        <f>Emissions!H10</f>
        <v>-1707.0604366454334</v>
      </c>
      <c r="H30" s="283">
        <f>Emissions!I10</f>
        <v>-1619.497810557094</v>
      </c>
      <c r="I30" s="283">
        <f>Emissions!J10</f>
        <v>-1529.3846976418213</v>
      </c>
      <c r="J30" s="283">
        <f>Emissions!K10</f>
        <v>-1436.7210978996145</v>
      </c>
      <c r="K30" s="283">
        <f>Emissions!L10</f>
        <v>-1341.5070113304748</v>
      </c>
      <c r="L30" s="283">
        <f>Emissions!M10</f>
        <v>-1229.7147603862686</v>
      </c>
      <c r="M30" s="283">
        <f>Emissions!N10</f>
        <v>-1130.6749435767288</v>
      </c>
      <c r="N30" s="283">
        <f>Emissions!O10</f>
        <v>-1040.561830661456</v>
      </c>
      <c r="O30" s="283">
        <f>Emissions!P10</f>
        <v>-935.14579678458324</v>
      </c>
      <c r="P30" s="283">
        <f>Emissions!Q10</f>
        <v>-827.17927608077696</v>
      </c>
      <c r="Q30" s="283">
        <f>Emissions!R10</f>
        <v>-716.6622685500372</v>
      </c>
      <c r="R30" s="283">
        <f>Emissions!S10</f>
        <v>-603.59477419236453</v>
      </c>
      <c r="S30" s="283">
        <f>Emissions!T10</f>
        <v>-487.97679300775826</v>
      </c>
      <c r="T30" s="283">
        <f>Emissions!U10</f>
        <v>-369.80832499621874</v>
      </c>
      <c r="U30" s="283">
        <f>Emissions!V10</f>
        <v>-249.08937015774592</v>
      </c>
      <c r="V30" s="283">
        <f>Emissions!W10</f>
        <v>-127.09517190580642</v>
      </c>
      <c r="W30" s="283">
        <f>Emissions!X10</f>
        <v>0</v>
      </c>
    </row>
    <row r="31" spans="1:23" ht="15" x14ac:dyDescent="0.25">
      <c r="A31" s="278" t="s">
        <v>306</v>
      </c>
      <c r="B31" s="278" t="s">
        <v>259</v>
      </c>
      <c r="C31" s="283">
        <f>Emissions!D15</f>
        <v>-0.43547595799714406</v>
      </c>
      <c r="D31" s="283">
        <f>Emissions!E15</f>
        <v>-0.41370216009728672</v>
      </c>
      <c r="E31" s="283">
        <f>Emissions!F15</f>
        <v>-0.39684816304999448</v>
      </c>
      <c r="F31" s="283">
        <f>Emissions!G15</f>
        <v>-0.38409400004650623</v>
      </c>
      <c r="G31" s="283">
        <f>Emissions!H15</f>
        <v>-0.36587339165127925</v>
      </c>
      <c r="H31" s="283">
        <f>Emissions!I15</f>
        <v>-0.34710613871687834</v>
      </c>
      <c r="I31" s="283">
        <f>Emissions!J15</f>
        <v>-0.32779224124330364</v>
      </c>
      <c r="J31" s="283">
        <f>Emissions!K15</f>
        <v>-0.30793169923055502</v>
      </c>
      <c r="K31" s="283">
        <f>Emissions!L15</f>
        <v>-0.28752451267863249</v>
      </c>
      <c r="L31" s="283">
        <f>Emissions!M15</f>
        <v>-0.26356413662207978</v>
      </c>
      <c r="M31" s="283">
        <f>Emissions!N15</f>
        <v>-0.24233698326139649</v>
      </c>
      <c r="N31" s="283">
        <f>Emissions!O15</f>
        <v>-0.22302308578782171</v>
      </c>
      <c r="O31" s="283">
        <f>Emissions!P15</f>
        <v>-0.20042932107920369</v>
      </c>
      <c r="P31" s="283">
        <f>Emissions!Q15</f>
        <v>-0.17728891183141177</v>
      </c>
      <c r="Q31" s="283">
        <f>Emissions!R15</f>
        <v>-0.15360185804444598</v>
      </c>
      <c r="R31" s="283">
        <f>Emissions!S15</f>
        <v>-0.12936815971830629</v>
      </c>
      <c r="S31" s="283">
        <f>Emissions!T15</f>
        <v>-0.10458781685299276</v>
      </c>
      <c r="T31" s="283">
        <f>Emissions!U15</f>
        <v>-7.9260829448505349E-2</v>
      </c>
      <c r="U31" s="283">
        <f>Emissions!V15</f>
        <v>-5.3387197504844039E-2</v>
      </c>
      <c r="V31" s="283">
        <f>Emissions!W15</f>
        <v>-2.7240243291595793E-2</v>
      </c>
      <c r="W31" s="283">
        <f>Emissions!X15</f>
        <v>0</v>
      </c>
    </row>
    <row r="32" spans="1:23" ht="15" x14ac:dyDescent="0.25">
      <c r="A32" s="278" t="s">
        <v>306</v>
      </c>
      <c r="B32" s="278" t="s">
        <v>260</v>
      </c>
      <c r="C32" s="283">
        <f>Emissions!D20</f>
        <v>-710.98892763512936</v>
      </c>
      <c r="D32" s="283">
        <f>Emissions!E20</f>
        <v>-675.43948125337283</v>
      </c>
      <c r="E32" s="283">
        <f>Emissions!F20</f>
        <v>-647.92245059539425</v>
      </c>
      <c r="F32" s="283">
        <f>Emissions!G20</f>
        <v>-627.09909970723061</v>
      </c>
      <c r="G32" s="283">
        <f>Emissions!H20</f>
        <v>-597.35084245931375</v>
      </c>
      <c r="H32" s="283">
        <f>Emissions!I20</f>
        <v>-566.71009457542164</v>
      </c>
      <c r="I32" s="283">
        <f>Emissions!J20</f>
        <v>-535.17685605555414</v>
      </c>
      <c r="J32" s="283">
        <f>Emissions!K20</f>
        <v>-502.75112689971132</v>
      </c>
      <c r="K32" s="283">
        <f>Emissions!L20</f>
        <v>-469.43290710789313</v>
      </c>
      <c r="L32" s="283">
        <f>Emissions!M20</f>
        <v>-430.31349818223538</v>
      </c>
      <c r="M32" s="283">
        <f>Emissions!N20</f>
        <v>-395.65654243645429</v>
      </c>
      <c r="N32" s="283">
        <f>Emissions!O20</f>
        <v>-364.12330391658668</v>
      </c>
      <c r="O32" s="283">
        <f>Emissions!P20</f>
        <v>-327.23512158086731</v>
      </c>
      <c r="P32" s="283">
        <f>Emissions!Q20</f>
        <v>-289.4544486091724</v>
      </c>
      <c r="Q32" s="283">
        <f>Emissions!R20</f>
        <v>-250.78128500150231</v>
      </c>
      <c r="R32" s="283">
        <f>Emissions!S20</f>
        <v>-211.21563075785687</v>
      </c>
      <c r="S32" s="283">
        <f>Emissions!T20</f>
        <v>-170.75748587823611</v>
      </c>
      <c r="T32" s="283">
        <f>Emissions!U20</f>
        <v>-129.40685036264</v>
      </c>
      <c r="U32" s="283">
        <f>Emissions!V20</f>
        <v>-87.163724211068583</v>
      </c>
      <c r="V32" s="283">
        <f>Emissions!W20</f>
        <v>-44.474352741509513</v>
      </c>
      <c r="W32" s="283">
        <f>Emissions!X20</f>
        <v>0</v>
      </c>
    </row>
    <row r="33" spans="1:23" ht="15" x14ac:dyDescent="0.25">
      <c r="A33" s="281" t="s">
        <v>306</v>
      </c>
      <c r="B33" s="281" t="s">
        <v>302</v>
      </c>
      <c r="C33" s="285">
        <f t="shared" ref="C33:D33" si="15">SUM(C30:C32)</f>
        <v>-2743.2304763225857</v>
      </c>
      <c r="D33" s="285">
        <f t="shared" si="15"/>
        <v>-2606.0689525064568</v>
      </c>
      <c r="E33" s="285">
        <f>SUM(E30:E32)</f>
        <v>-2499.8991456573576</v>
      </c>
      <c r="F33" s="285">
        <f t="shared" ref="F33:W33" si="16">SUM(F30:F32)</f>
        <v>-2419.5557696141177</v>
      </c>
      <c r="G33" s="285">
        <f t="shared" si="16"/>
        <v>-2304.7771524963982</v>
      </c>
      <c r="H33" s="285">
        <f t="shared" si="16"/>
        <v>-2186.5550112712326</v>
      </c>
      <c r="I33" s="285">
        <f t="shared" si="16"/>
        <v>-2064.8893459386186</v>
      </c>
      <c r="J33" s="285">
        <f t="shared" si="16"/>
        <v>-1939.7801564985564</v>
      </c>
      <c r="K33" s="285">
        <f t="shared" si="16"/>
        <v>-1811.2274429510467</v>
      </c>
      <c r="L33" s="285">
        <f t="shared" si="16"/>
        <v>-1660.2918227051262</v>
      </c>
      <c r="M33" s="285">
        <f t="shared" si="16"/>
        <v>-1526.5738229964445</v>
      </c>
      <c r="N33" s="285">
        <f t="shared" si="16"/>
        <v>-1404.9081576638305</v>
      </c>
      <c r="O33" s="285">
        <f t="shared" si="16"/>
        <v>-1262.5813476865299</v>
      </c>
      <c r="P33" s="285">
        <f t="shared" si="16"/>
        <v>-1116.8110136017808</v>
      </c>
      <c r="Q33" s="285">
        <f t="shared" si="16"/>
        <v>-967.59715540958393</v>
      </c>
      <c r="R33" s="285">
        <f t="shared" si="16"/>
        <v>-814.93977310993967</v>
      </c>
      <c r="S33" s="285">
        <f t="shared" si="16"/>
        <v>-658.83886670284733</v>
      </c>
      <c r="T33" s="285">
        <f t="shared" si="16"/>
        <v>-499.29443618830726</v>
      </c>
      <c r="U33" s="285">
        <f t="shared" si="16"/>
        <v>-336.30648156631935</v>
      </c>
      <c r="V33" s="285">
        <f t="shared" si="16"/>
        <v>-171.59676489060755</v>
      </c>
      <c r="W33" s="285">
        <f t="shared" si="16"/>
        <v>0</v>
      </c>
    </row>
    <row r="34" spans="1:23" ht="15" x14ac:dyDescent="0.25">
      <c r="A34" s="278" t="s">
        <v>306</v>
      </c>
      <c r="B34" s="278" t="s">
        <v>4</v>
      </c>
      <c r="C34" s="283">
        <f>Emissions!D25</f>
        <v>-188774.6719601221</v>
      </c>
      <c r="D34" s="283">
        <f>Emissions!E25</f>
        <v>-179335.93836211599</v>
      </c>
      <c r="E34" s="283">
        <f>Emissions!F25</f>
        <v>-170786.26896989165</v>
      </c>
      <c r="F34" s="283">
        <f>Emissions!G25</f>
        <v>-162977.4864158188</v>
      </c>
      <c r="G34" s="283">
        <f>Emissions!H25</f>
        <v>-154180.85474421066</v>
      </c>
      <c r="H34" s="283">
        <f>Emissions!I25</f>
        <v>-145285.43816084898</v>
      </c>
      <c r="I34" s="283">
        <f>Emissions!J25</f>
        <v>-136291.23666573374</v>
      </c>
      <c r="J34" s="283">
        <f>Emissions!K25</f>
        <v>-127198.25025886501</v>
      </c>
      <c r="K34" s="283">
        <f>Emissions!L25</f>
        <v>-118006.47894024271</v>
      </c>
      <c r="L34" s="283">
        <f>Emissions!M25</f>
        <v>-108172.6056952225</v>
      </c>
      <c r="M34" s="283">
        <f>Emissions!N25</f>
        <v>-98832.657008969923</v>
      </c>
      <c r="N34" s="283">
        <f>Emissions!O25</f>
        <v>-89838.455513854715</v>
      </c>
      <c r="O34" s="283">
        <f>Emissions!P25</f>
        <v>-80251.544548218313</v>
      </c>
      <c r="P34" s="283">
        <f>Emissions!Q25</f>
        <v>-70565.848670828374</v>
      </c>
      <c r="Q34" s="283">
        <f>Emissions!R25</f>
        <v>-60781.367881684906</v>
      </c>
      <c r="R34" s="283">
        <f>Emissions!S25</f>
        <v>-50898.102180787915</v>
      </c>
      <c r="S34" s="283">
        <f>Emissions!T25</f>
        <v>-40916.051568137387</v>
      </c>
      <c r="T34" s="283">
        <f>Emissions!U25</f>
        <v>-30835.21604373333</v>
      </c>
      <c r="U34" s="283">
        <f>Emissions!V25</f>
        <v>-20655.595607575746</v>
      </c>
      <c r="V34" s="283">
        <f>Emissions!W25</f>
        <v>-10426.582715541392</v>
      </c>
      <c r="W34" s="283">
        <f>Emissions!X25</f>
        <v>0</v>
      </c>
    </row>
    <row r="35" spans="1:23" ht="15" x14ac:dyDescent="0.25">
      <c r="A35" s="287" t="s">
        <v>306</v>
      </c>
      <c r="B35" s="287" t="s">
        <v>303</v>
      </c>
      <c r="C35" s="288">
        <f t="shared" ref="C35:D35" si="17">C33+C34</f>
        <v>-191517.90243644468</v>
      </c>
      <c r="D35" s="288">
        <f t="shared" si="17"/>
        <v>-181942.00731462246</v>
      </c>
      <c r="E35" s="288">
        <f>E33+E34</f>
        <v>-173286.16811554902</v>
      </c>
      <c r="F35" s="288">
        <f t="shared" ref="F35:W35" si="18">F33+F34</f>
        <v>-165397.04218543292</v>
      </c>
      <c r="G35" s="288">
        <f t="shared" si="18"/>
        <v>-156485.63189670705</v>
      </c>
      <c r="H35" s="288">
        <f t="shared" si="18"/>
        <v>-147471.99317212022</v>
      </c>
      <c r="I35" s="288">
        <f t="shared" si="18"/>
        <v>-138356.12601167237</v>
      </c>
      <c r="J35" s="288">
        <f t="shared" si="18"/>
        <v>-129138.03041536357</v>
      </c>
      <c r="K35" s="288">
        <f t="shared" si="18"/>
        <v>-119817.70638319376</v>
      </c>
      <c r="L35" s="288">
        <f t="shared" si="18"/>
        <v>-109832.89751792763</v>
      </c>
      <c r="M35" s="288">
        <f t="shared" si="18"/>
        <v>-100359.23083196637</v>
      </c>
      <c r="N35" s="288">
        <f t="shared" si="18"/>
        <v>-91243.363671518542</v>
      </c>
      <c r="O35" s="288">
        <f t="shared" si="18"/>
        <v>-81514.125895904843</v>
      </c>
      <c r="P35" s="288">
        <f t="shared" si="18"/>
        <v>-71682.659684430153</v>
      </c>
      <c r="Q35" s="288">
        <f t="shared" si="18"/>
        <v>-61748.965037094487</v>
      </c>
      <c r="R35" s="288">
        <f t="shared" si="18"/>
        <v>-51713.041953897853</v>
      </c>
      <c r="S35" s="288">
        <f t="shared" si="18"/>
        <v>-41574.890434840236</v>
      </c>
      <c r="T35" s="288">
        <f t="shared" si="18"/>
        <v>-31334.510479921635</v>
      </c>
      <c r="U35" s="288">
        <f t="shared" si="18"/>
        <v>-20991.902089142066</v>
      </c>
      <c r="V35" s="288">
        <f t="shared" si="18"/>
        <v>-10598.179480432</v>
      </c>
      <c r="W35" s="288">
        <f t="shared" si="18"/>
        <v>0</v>
      </c>
    </row>
    <row r="36" spans="1:23" ht="15" x14ac:dyDescent="0.25">
      <c r="A36" s="279" t="s">
        <v>307</v>
      </c>
      <c r="B36" s="279" t="s">
        <v>258</v>
      </c>
      <c r="C36" s="285">
        <f t="shared" ref="C36:R40" si="19">C6+C12+C18+C24+C30</f>
        <v>-29587379.280469336</v>
      </c>
      <c r="D36" s="285">
        <f t="shared" si="19"/>
        <v>-28591790.562701955</v>
      </c>
      <c r="E36" s="285">
        <f>E6+E12+E18+E24+E30</f>
        <v>-27596224.799316019</v>
      </c>
      <c r="F36" s="285">
        <f t="shared" ref="F36:W40" si="20">F6+F12+F18+F24+F30</f>
        <v>-26600678.16458128</v>
      </c>
      <c r="G36" s="285">
        <f t="shared" si="20"/>
        <v>-25605106.024978269</v>
      </c>
      <c r="H36" s="285">
        <f t="shared" si="20"/>
        <v>-24609531.33488844</v>
      </c>
      <c r="I36" s="285">
        <f t="shared" si="20"/>
        <v>-23613954.094311778</v>
      </c>
      <c r="J36" s="285">
        <f t="shared" si="20"/>
        <v>-22618374.303248297</v>
      </c>
      <c r="K36" s="285">
        <f t="shared" si="20"/>
        <v>-21622791.961697977</v>
      </c>
      <c r="L36" s="285">
        <f t="shared" si="20"/>
        <v>-20627193.041983288</v>
      </c>
      <c r="M36" s="285">
        <f t="shared" si="20"/>
        <v>-19631606.874702737</v>
      </c>
      <c r="N36" s="285">
        <f t="shared" si="20"/>
        <v>-18636029.634126075</v>
      </c>
      <c r="O36" s="285">
        <f t="shared" si="20"/>
        <v>-17640437.090628453</v>
      </c>
      <c r="P36" s="285">
        <f t="shared" si="20"/>
        <v>-16644841.996644005</v>
      </c>
      <c r="Q36" s="285">
        <f t="shared" si="20"/>
        <v>-15649244.352172727</v>
      </c>
      <c r="R36" s="285">
        <f t="shared" si="20"/>
        <v>-14653644.157214627</v>
      </c>
      <c r="S36" s="285">
        <f t="shared" si="20"/>
        <v>-13658041.411769697</v>
      </c>
      <c r="T36" s="285">
        <f t="shared" si="20"/>
        <v>-12662436.115837941</v>
      </c>
      <c r="U36" s="285">
        <f t="shared" si="20"/>
        <v>-11666828.269419355</v>
      </c>
      <c r="V36" s="285">
        <f t="shared" si="20"/>
        <v>-10671219.147757364</v>
      </c>
      <c r="W36" s="285">
        <f t="shared" si="20"/>
        <v>-9675604.9251217023</v>
      </c>
    </row>
    <row r="37" spans="1:23" ht="15" x14ac:dyDescent="0.25">
      <c r="A37" s="279" t="s">
        <v>307</v>
      </c>
      <c r="B37" s="279" t="s">
        <v>259</v>
      </c>
      <c r="C37" s="285">
        <f t="shared" si="19"/>
        <v>-7960619.0117912907</v>
      </c>
      <c r="D37" s="285">
        <f t="shared" si="19"/>
        <v>-7520787.028625953</v>
      </c>
      <c r="E37" s="285">
        <f t="shared" si="19"/>
        <v>-7080955.0503804171</v>
      </c>
      <c r="F37" s="285">
        <f t="shared" si="19"/>
        <v>-6641123.0762347141</v>
      </c>
      <c r="G37" s="285">
        <f t="shared" si="19"/>
        <v>-6201291.0966225658</v>
      </c>
      <c r="H37" s="285">
        <f t="shared" si="19"/>
        <v>-5761459.116463773</v>
      </c>
      <c r="I37" s="285">
        <f t="shared" si="19"/>
        <v>-5321627.1357583357</v>
      </c>
      <c r="J37" s="285">
        <f t="shared" si="19"/>
        <v>-4881795.1545062549</v>
      </c>
      <c r="K37" s="285">
        <f t="shared" si="19"/>
        <v>-4441963.1727075288</v>
      </c>
      <c r="L37" s="285">
        <f t="shared" si="19"/>
        <v>-4002131.1873556133</v>
      </c>
      <c r="M37" s="285">
        <f t="shared" si="19"/>
        <v>-3562299.2047369201</v>
      </c>
      <c r="N37" s="285">
        <f t="shared" si="19"/>
        <v>-3122467.2240314842</v>
      </c>
      <c r="O37" s="285">
        <f t="shared" si="19"/>
        <v>-2682635.2400461794</v>
      </c>
      <c r="P37" s="285">
        <f t="shared" si="19"/>
        <v>-2242803.255514231</v>
      </c>
      <c r="Q37" s="285">
        <f t="shared" si="19"/>
        <v>-1802971.2704356383</v>
      </c>
      <c r="R37" s="285">
        <f t="shared" si="19"/>
        <v>-1363139.2848104003</v>
      </c>
      <c r="S37" s="285">
        <f t="shared" si="20"/>
        <v>-923307.2986385182</v>
      </c>
      <c r="T37" s="285">
        <f t="shared" si="20"/>
        <v>-483475.31191999151</v>
      </c>
      <c r="U37" s="285">
        <f t="shared" si="20"/>
        <v>-43643.324654820564</v>
      </c>
      <c r="V37" s="285">
        <f t="shared" si="20"/>
        <v>396188.66288367304</v>
      </c>
      <c r="W37" s="285">
        <f t="shared" si="20"/>
        <v>836020.65151544788</v>
      </c>
    </row>
    <row r="38" spans="1:23" ht="15" x14ac:dyDescent="0.25">
      <c r="A38" s="279" t="s">
        <v>307</v>
      </c>
      <c r="B38" s="279" t="s">
        <v>260</v>
      </c>
      <c r="C38" s="285">
        <f t="shared" si="19"/>
        <v>-7071407.0431517763</v>
      </c>
      <c r="D38" s="285">
        <f t="shared" si="19"/>
        <v>-7080416.5208452875</v>
      </c>
      <c r="E38" s="285">
        <f t="shared" si="19"/>
        <v>-7089434.0309545239</v>
      </c>
      <c r="F38" s="285">
        <f t="shared" si="20"/>
        <v>-7098458.2347435299</v>
      </c>
      <c r="G38" s="285">
        <f t="shared" si="20"/>
        <v>-7107473.5136261759</v>
      </c>
      <c r="H38" s="285">
        <f t="shared" si="20"/>
        <v>-7116487.9000181872</v>
      </c>
      <c r="I38" s="285">
        <f t="shared" si="20"/>
        <v>-7125501.3939195611</v>
      </c>
      <c r="J38" s="285">
        <f t="shared" si="20"/>
        <v>-7134513.9953302974</v>
      </c>
      <c r="K38" s="285">
        <f t="shared" si="20"/>
        <v>-7143525.7042504009</v>
      </c>
      <c r="L38" s="285">
        <f t="shared" si="20"/>
        <v>-7152531.6119813677</v>
      </c>
      <c r="M38" s="285">
        <f t="shared" si="20"/>
        <v>-7161541.9821655173</v>
      </c>
      <c r="N38" s="285">
        <f t="shared" si="20"/>
        <v>-7170555.4760668902</v>
      </c>
      <c r="O38" s="285">
        <f t="shared" si="20"/>
        <v>-7179563.6150244512</v>
      </c>
      <c r="P38" s="285">
        <f t="shared" si="20"/>
        <v>-7188570.8614913728</v>
      </c>
      <c r="Q38" s="285">
        <f t="shared" si="20"/>
        <v>-7197577.2154676579</v>
      </c>
      <c r="R38" s="285">
        <f t="shared" si="20"/>
        <v>-7206582.6769533092</v>
      </c>
      <c r="S38" s="285">
        <f t="shared" si="20"/>
        <v>-7215587.245948324</v>
      </c>
      <c r="T38" s="285">
        <f t="shared" si="20"/>
        <v>-7224590.9224527013</v>
      </c>
      <c r="U38" s="285">
        <f t="shared" si="20"/>
        <v>-7233593.7064664429</v>
      </c>
      <c r="V38" s="285">
        <f t="shared" si="20"/>
        <v>-7242596.04423487</v>
      </c>
      <c r="W38" s="285">
        <f t="shared" si="20"/>
        <v>-7251596.5970220286</v>
      </c>
    </row>
    <row r="39" spans="1:23" ht="15" x14ac:dyDescent="0.25">
      <c r="A39" s="282" t="s">
        <v>301</v>
      </c>
      <c r="B39" s="282" t="s">
        <v>302</v>
      </c>
      <c r="C39" s="286">
        <f t="shared" ref="C39:D39" si="21">SUM(C36:C38)</f>
        <v>-44619405.335412398</v>
      </c>
      <c r="D39" s="286">
        <f t="shared" si="21"/>
        <v>-43192994.112173192</v>
      </c>
      <c r="E39" s="286">
        <f>SUM(E36:E38)</f>
        <v>-41766613.88065096</v>
      </c>
      <c r="F39" s="286">
        <f t="shared" ref="F39:K39" si="22">SUM(F36:F38)</f>
        <v>-40340259.475559525</v>
      </c>
      <c r="G39" s="286">
        <f t="shared" si="22"/>
        <v>-38913870.63522701</v>
      </c>
      <c r="H39" s="286">
        <f t="shared" si="22"/>
        <v>-37487478.351370402</v>
      </c>
      <c r="I39" s="286">
        <f t="shared" si="22"/>
        <v>-36061082.623989671</v>
      </c>
      <c r="J39" s="286">
        <f t="shared" si="22"/>
        <v>-34634683.453084849</v>
      </c>
      <c r="K39" s="286">
        <f t="shared" si="22"/>
        <v>-33208280.838655904</v>
      </c>
      <c r="L39" s="286">
        <f>SUM(L36:L38)</f>
        <v>-31781855.841320269</v>
      </c>
      <c r="M39" s="286">
        <f t="shared" ref="M39:W39" si="23">SUM(M36:M38)</f>
        <v>-30355448.06160517</v>
      </c>
      <c r="N39" s="286">
        <f t="shared" si="23"/>
        <v>-28929052.334224451</v>
      </c>
      <c r="O39" s="286">
        <f t="shared" si="23"/>
        <v>-27502635.945699085</v>
      </c>
      <c r="P39" s="286">
        <f t="shared" si="23"/>
        <v>-26076216.113649607</v>
      </c>
      <c r="Q39" s="286">
        <f t="shared" si="23"/>
        <v>-24649792.838076022</v>
      </c>
      <c r="R39" s="286">
        <f t="shared" si="23"/>
        <v>-23223366.118978336</v>
      </c>
      <c r="S39" s="286">
        <f t="shared" si="23"/>
        <v>-21796935.95635654</v>
      </c>
      <c r="T39" s="286">
        <f t="shared" si="23"/>
        <v>-20370502.350210633</v>
      </c>
      <c r="U39" s="286">
        <f t="shared" si="23"/>
        <v>-18944065.300540619</v>
      </c>
      <c r="V39" s="286">
        <f t="shared" si="23"/>
        <v>-17517626.529108562</v>
      </c>
      <c r="W39" s="286">
        <f t="shared" si="23"/>
        <v>-16091180.870628282</v>
      </c>
    </row>
    <row r="40" spans="1:23" ht="15" x14ac:dyDescent="0.25">
      <c r="A40" s="279" t="s">
        <v>307</v>
      </c>
      <c r="B40" s="279" t="s">
        <v>4</v>
      </c>
      <c r="C40" s="285">
        <f t="shared" ref="C40:D40" si="24">C10+C16+C22+C28+C34</f>
        <v>-6957999.2721840935</v>
      </c>
      <c r="D40" s="285">
        <f t="shared" si="24"/>
        <v>-7079395.4702009521</v>
      </c>
      <c r="E40" s="285">
        <f t="shared" si="19"/>
        <v>-7201680.7324235905</v>
      </c>
      <c r="F40" s="285">
        <f t="shared" si="20"/>
        <v>-7324706.8814843819</v>
      </c>
      <c r="G40" s="285">
        <f t="shared" si="20"/>
        <v>-7446745.181427638</v>
      </c>
      <c r="H40" s="285">
        <f t="shared" si="20"/>
        <v>-7568684.6964591397</v>
      </c>
      <c r="I40" s="285">
        <f t="shared" si="20"/>
        <v>-7690525.4265788896</v>
      </c>
      <c r="J40" s="285">
        <f t="shared" si="20"/>
        <v>-7812267.371786885</v>
      </c>
      <c r="K40" s="285">
        <f t="shared" si="20"/>
        <v>-7933910.5320831267</v>
      </c>
      <c r="L40" s="285">
        <f t="shared" si="20"/>
        <v>-8054911.59045297</v>
      </c>
      <c r="M40" s="285">
        <f t="shared" si="20"/>
        <v>-8176406.5733815823</v>
      </c>
      <c r="N40" s="285">
        <f t="shared" si="20"/>
        <v>-8298247.3035013303</v>
      </c>
      <c r="O40" s="285">
        <f t="shared" si="20"/>
        <v>-8419495.3241505586</v>
      </c>
      <c r="P40" s="285">
        <f t="shared" si="20"/>
        <v>-8540644.5598880332</v>
      </c>
      <c r="Q40" s="285">
        <f t="shared" si="20"/>
        <v>-8661695.0107137505</v>
      </c>
      <c r="R40" s="285">
        <f t="shared" si="20"/>
        <v>-8782646.6766277216</v>
      </c>
      <c r="S40" s="285">
        <f t="shared" si="20"/>
        <v>-8903499.5576299336</v>
      </c>
      <c r="T40" s="285">
        <f t="shared" si="20"/>
        <v>-9024253.6537203938</v>
      </c>
      <c r="U40" s="285">
        <f t="shared" si="20"/>
        <v>-9144908.9648991004</v>
      </c>
      <c r="V40" s="285">
        <f t="shared" si="20"/>
        <v>-9265514.8836219311</v>
      </c>
      <c r="W40" s="285">
        <f t="shared" si="20"/>
        <v>-9385923.2325212546</v>
      </c>
    </row>
    <row r="41" spans="1:23" ht="15" x14ac:dyDescent="0.25">
      <c r="A41" s="287" t="s">
        <v>307</v>
      </c>
      <c r="B41" s="287" t="s">
        <v>303</v>
      </c>
      <c r="C41" s="288">
        <f t="shared" ref="C41:D41" si="25">C39+C40</f>
        <v>-51577404.607596494</v>
      </c>
      <c r="D41" s="288">
        <f t="shared" si="25"/>
        <v>-50272389.582374141</v>
      </c>
      <c r="E41" s="288">
        <f>E39+E40</f>
        <v>-48968294.613074549</v>
      </c>
      <c r="F41" s="288">
        <f t="shared" ref="F41:K41" si="26">F39+F40</f>
        <v>-47664966.357043907</v>
      </c>
      <c r="G41" s="288">
        <f t="shared" si="26"/>
        <v>-46360615.816654645</v>
      </c>
      <c r="H41" s="288">
        <f t="shared" si="26"/>
        <v>-45056163.047829539</v>
      </c>
      <c r="I41" s="288">
        <f t="shared" si="26"/>
        <v>-43751608.050568558</v>
      </c>
      <c r="J41" s="288">
        <f t="shared" si="26"/>
        <v>-42446950.824871734</v>
      </c>
      <c r="K41" s="288">
        <f t="shared" si="26"/>
        <v>-41142191.370739028</v>
      </c>
      <c r="L41" s="288">
        <f>L39+L40</f>
        <v>-39836767.431773238</v>
      </c>
      <c r="M41" s="288">
        <f t="shared" ref="M41:W41" si="27">M39+M40</f>
        <v>-38531854.634986751</v>
      </c>
      <c r="N41" s="288">
        <f t="shared" si="27"/>
        <v>-37227299.637725785</v>
      </c>
      <c r="O41" s="288">
        <f t="shared" si="27"/>
        <v>-35922131.269849643</v>
      </c>
      <c r="P41" s="288">
        <f t="shared" si="27"/>
        <v>-34616860.673537642</v>
      </c>
      <c r="Q41" s="288">
        <f t="shared" si="27"/>
        <v>-33311487.848789774</v>
      </c>
      <c r="R41" s="288">
        <f t="shared" si="27"/>
        <v>-32006012.795606058</v>
      </c>
      <c r="S41" s="288">
        <f t="shared" si="27"/>
        <v>-30700435.513986476</v>
      </c>
      <c r="T41" s="288">
        <f t="shared" si="27"/>
        <v>-29394756.003931027</v>
      </c>
      <c r="U41" s="288">
        <f t="shared" si="27"/>
        <v>-28088974.265439719</v>
      </c>
      <c r="V41" s="288">
        <f t="shared" si="27"/>
        <v>-26783141.412730493</v>
      </c>
      <c r="W41" s="288">
        <f t="shared" si="27"/>
        <v>-25477104.103149537</v>
      </c>
    </row>
    <row r="43" spans="1:23" ht="18.75" x14ac:dyDescent="0.3">
      <c r="A43" s="620" t="s">
        <v>715</v>
      </c>
    </row>
    <row r="44" spans="1:23" x14ac:dyDescent="0.3">
      <c r="A44" s="827" t="s">
        <v>714</v>
      </c>
      <c r="B44" s="278" t="s">
        <v>258</v>
      </c>
      <c r="C44" s="283">
        <f>C6+C12+C18+C24</f>
        <v>-29585347.474396605</v>
      </c>
      <c r="D44" s="283">
        <f t="shared" ref="D44:W46" si="28">D6+D12+D18+D24</f>
        <v>-28589860.346932862</v>
      </c>
      <c r="E44" s="283">
        <f t="shared" si="28"/>
        <v>-27594373.219469119</v>
      </c>
      <c r="F44" s="283">
        <f t="shared" si="28"/>
        <v>-26598886.092005372</v>
      </c>
      <c r="G44" s="283">
        <f t="shared" si="28"/>
        <v>-25603398.964541625</v>
      </c>
      <c r="H44" s="283">
        <f t="shared" si="28"/>
        <v>-24607911.837077882</v>
      </c>
      <c r="I44" s="283">
        <f t="shared" si="28"/>
        <v>-23612424.709614135</v>
      </c>
      <c r="J44" s="283">
        <f t="shared" si="28"/>
        <v>-22616937.582150396</v>
      </c>
      <c r="K44" s="283">
        <f t="shared" si="28"/>
        <v>-21621450.454686645</v>
      </c>
      <c r="L44" s="283">
        <f t="shared" si="28"/>
        <v>-20625963.327222902</v>
      </c>
      <c r="M44" s="283">
        <f t="shared" si="28"/>
        <v>-19630476.199759159</v>
      </c>
      <c r="N44" s="283">
        <f t="shared" si="28"/>
        <v>-18634989.072295412</v>
      </c>
      <c r="O44" s="283">
        <f t="shared" si="28"/>
        <v>-17639501.944831669</v>
      </c>
      <c r="P44" s="283">
        <f t="shared" si="28"/>
        <v>-16644014.817367924</v>
      </c>
      <c r="Q44" s="283">
        <f t="shared" si="28"/>
        <v>-15648527.689904178</v>
      </c>
      <c r="R44" s="283">
        <f t="shared" si="28"/>
        <v>-14653040.562440434</v>
      </c>
      <c r="S44" s="283">
        <f t="shared" si="28"/>
        <v>-13657553.43497669</v>
      </c>
      <c r="T44" s="283">
        <f t="shared" si="28"/>
        <v>-12662066.307512945</v>
      </c>
      <c r="U44" s="283">
        <f t="shared" si="28"/>
        <v>-11666579.180049198</v>
      </c>
      <c r="V44" s="283">
        <f t="shared" si="28"/>
        <v>-10671092.052585458</v>
      </c>
      <c r="W44" s="283">
        <f t="shared" si="28"/>
        <v>-9675604.9251217023</v>
      </c>
    </row>
    <row r="45" spans="1:23" x14ac:dyDescent="0.3">
      <c r="A45" s="827"/>
      <c r="B45" s="278" t="s">
        <v>259</v>
      </c>
      <c r="C45" s="283">
        <f t="shared" ref="C45:R46" si="29">C7+C13+C19+C25</f>
        <v>-7960618.5763153331</v>
      </c>
      <c r="D45" s="283">
        <f t="shared" si="29"/>
        <v>-7520786.6149237929</v>
      </c>
      <c r="E45" s="283">
        <f t="shared" si="29"/>
        <v>-7080954.6535322545</v>
      </c>
      <c r="F45" s="283">
        <f t="shared" si="29"/>
        <v>-6641122.6921407143</v>
      </c>
      <c r="G45" s="283">
        <f t="shared" si="29"/>
        <v>-6201290.730749174</v>
      </c>
      <c r="H45" s="283">
        <f t="shared" si="29"/>
        <v>-5761458.7693576338</v>
      </c>
      <c r="I45" s="283">
        <f t="shared" si="29"/>
        <v>-5321626.8079660945</v>
      </c>
      <c r="J45" s="283">
        <f t="shared" si="29"/>
        <v>-4881794.8465745561</v>
      </c>
      <c r="K45" s="283">
        <f t="shared" si="29"/>
        <v>-4441962.8851830158</v>
      </c>
      <c r="L45" s="283">
        <f t="shared" si="29"/>
        <v>-4002130.9237914765</v>
      </c>
      <c r="M45" s="283">
        <f t="shared" si="29"/>
        <v>-3562298.9623999367</v>
      </c>
      <c r="N45" s="283">
        <f t="shared" si="29"/>
        <v>-3122467.0010083984</v>
      </c>
      <c r="O45" s="283">
        <f t="shared" si="29"/>
        <v>-2682635.0396168581</v>
      </c>
      <c r="P45" s="283">
        <f t="shared" si="29"/>
        <v>-2242803.0782253193</v>
      </c>
      <c r="Q45" s="283">
        <f t="shared" si="29"/>
        <v>-1802971.1168337802</v>
      </c>
      <c r="R45" s="283">
        <f t="shared" si="29"/>
        <v>-1363139.1554422406</v>
      </c>
      <c r="S45" s="283">
        <f t="shared" si="28"/>
        <v>-923307.19405070134</v>
      </c>
      <c r="T45" s="283">
        <f t="shared" si="28"/>
        <v>-483475.23265916208</v>
      </c>
      <c r="U45" s="283">
        <f t="shared" si="28"/>
        <v>-43643.271267623059</v>
      </c>
      <c r="V45" s="283">
        <f t="shared" si="28"/>
        <v>396188.69012391631</v>
      </c>
      <c r="W45" s="283">
        <f t="shared" si="28"/>
        <v>836020.65151544788</v>
      </c>
    </row>
    <row r="46" spans="1:23" x14ac:dyDescent="0.3">
      <c r="A46" s="827"/>
      <c r="B46" s="278" t="s">
        <v>260</v>
      </c>
      <c r="C46" s="283">
        <f t="shared" si="29"/>
        <v>-7070696.0542241409</v>
      </c>
      <c r="D46" s="283">
        <f t="shared" si="28"/>
        <v>-7079741.0813640337</v>
      </c>
      <c r="E46" s="283">
        <f t="shared" si="28"/>
        <v>-7088786.1085039284</v>
      </c>
      <c r="F46" s="283">
        <f t="shared" si="28"/>
        <v>-7097831.1356438231</v>
      </c>
      <c r="G46" s="283">
        <f t="shared" si="28"/>
        <v>-7106876.1627837168</v>
      </c>
      <c r="H46" s="283">
        <f t="shared" si="28"/>
        <v>-7115921.1899236115</v>
      </c>
      <c r="I46" s="283">
        <f t="shared" si="28"/>
        <v>-7124966.2170635052</v>
      </c>
      <c r="J46" s="283">
        <f t="shared" si="28"/>
        <v>-7134011.244203398</v>
      </c>
      <c r="K46" s="283">
        <f t="shared" si="28"/>
        <v>-7143056.2713432927</v>
      </c>
      <c r="L46" s="283">
        <f t="shared" si="28"/>
        <v>-7152101.2984831855</v>
      </c>
      <c r="M46" s="283">
        <f t="shared" si="28"/>
        <v>-7161146.3256230811</v>
      </c>
      <c r="N46" s="283">
        <f t="shared" si="28"/>
        <v>-7170191.3527629739</v>
      </c>
      <c r="O46" s="283">
        <f t="shared" si="28"/>
        <v>-7179236.3799028704</v>
      </c>
      <c r="P46" s="283">
        <f t="shared" si="28"/>
        <v>-7188281.4070427632</v>
      </c>
      <c r="Q46" s="283">
        <f t="shared" si="28"/>
        <v>-7197326.434182656</v>
      </c>
      <c r="R46" s="283">
        <f t="shared" si="28"/>
        <v>-7206371.4613225516</v>
      </c>
      <c r="S46" s="283">
        <f t="shared" si="28"/>
        <v>-7215416.4884624453</v>
      </c>
      <c r="T46" s="283">
        <f t="shared" si="28"/>
        <v>-7224461.5156023391</v>
      </c>
      <c r="U46" s="283">
        <f t="shared" si="28"/>
        <v>-7233506.5427422319</v>
      </c>
      <c r="V46" s="283">
        <f t="shared" si="28"/>
        <v>-7242551.5698821284</v>
      </c>
      <c r="W46" s="283">
        <f t="shared" si="28"/>
        <v>-7251596.5970220286</v>
      </c>
    </row>
    <row r="47" spans="1:23" x14ac:dyDescent="0.3">
      <c r="A47" s="827"/>
      <c r="B47" s="278" t="s">
        <v>4</v>
      </c>
      <c r="C47" s="283">
        <f>C10+C16+C22+C28</f>
        <v>-6769224.6002239715</v>
      </c>
      <c r="D47" s="283">
        <f t="shared" ref="D47:W47" si="30">D10+D16+D22+D28</f>
        <v>-6900059.5318388361</v>
      </c>
      <c r="E47" s="283">
        <f t="shared" si="30"/>
        <v>-7030894.4634536989</v>
      </c>
      <c r="F47" s="283">
        <f t="shared" si="30"/>
        <v>-7161729.3950685635</v>
      </c>
      <c r="G47" s="283">
        <f t="shared" si="30"/>
        <v>-7292564.3266834272</v>
      </c>
      <c r="H47" s="283">
        <f t="shared" si="30"/>
        <v>-7423399.2582982909</v>
      </c>
      <c r="I47" s="283">
        <f t="shared" si="30"/>
        <v>-7554234.1899131555</v>
      </c>
      <c r="J47" s="283">
        <f t="shared" si="30"/>
        <v>-7685069.1215280201</v>
      </c>
      <c r="K47" s="283">
        <f t="shared" si="30"/>
        <v>-7815904.0531428838</v>
      </c>
      <c r="L47" s="283">
        <f t="shared" si="30"/>
        <v>-7946738.9847577475</v>
      </c>
      <c r="M47" s="283">
        <f t="shared" si="30"/>
        <v>-8077573.9163726121</v>
      </c>
      <c r="N47" s="283">
        <f t="shared" si="30"/>
        <v>-8208408.8479874758</v>
      </c>
      <c r="O47" s="283">
        <f t="shared" si="30"/>
        <v>-8339243.7796023395</v>
      </c>
      <c r="P47" s="283">
        <f t="shared" si="30"/>
        <v>-8470078.7112172041</v>
      </c>
      <c r="Q47" s="283">
        <f t="shared" si="30"/>
        <v>-8600913.642832065</v>
      </c>
      <c r="R47" s="283">
        <f t="shared" si="30"/>
        <v>-8731748.5744469333</v>
      </c>
      <c r="S47" s="283">
        <f t="shared" si="30"/>
        <v>-8862583.5060617961</v>
      </c>
      <c r="T47" s="283">
        <f t="shared" si="30"/>
        <v>-8993418.4376766607</v>
      </c>
      <c r="U47" s="283">
        <f t="shared" si="30"/>
        <v>-9124253.3692915253</v>
      </c>
      <c r="V47" s="283">
        <f t="shared" si="30"/>
        <v>-9255088.30090639</v>
      </c>
      <c r="W47" s="283">
        <f t="shared" si="30"/>
        <v>-9385923.2325212546</v>
      </c>
    </row>
    <row r="48" spans="1:23" x14ac:dyDescent="0.3">
      <c r="A48" s="828" t="s">
        <v>716</v>
      </c>
      <c r="B48" s="280" t="s">
        <v>258</v>
      </c>
      <c r="C48" s="284">
        <f>SUM(C44:W44)</f>
        <v>-412240000.19494236</v>
      </c>
    </row>
    <row r="49" spans="1:3" x14ac:dyDescent="0.3">
      <c r="A49" s="828"/>
      <c r="B49" s="280" t="s">
        <v>259</v>
      </c>
      <c r="C49" s="284">
        <f t="shared" ref="C49:C51" si="31">SUM(C45:W45)</f>
        <v>-74808278.210398674</v>
      </c>
    </row>
    <row r="50" spans="1:3" x14ac:dyDescent="0.3">
      <c r="A50" s="828"/>
      <c r="B50" s="280" t="s">
        <v>260</v>
      </c>
      <c r="C50" s="284">
        <f t="shared" si="31"/>
        <v>-150384072.83808467</v>
      </c>
    </row>
    <row r="51" spans="1:3" ht="15" thickBot="1" x14ac:dyDescent="0.35">
      <c r="A51" s="828"/>
      <c r="B51" s="280" t="s">
        <v>4</v>
      </c>
      <c r="C51" s="284">
        <f t="shared" si="31"/>
        <v>-169629052.24382484</v>
      </c>
    </row>
    <row r="52" spans="1:3" x14ac:dyDescent="0.3">
      <c r="A52" s="829" t="s">
        <v>717</v>
      </c>
      <c r="B52" s="617" t="s">
        <v>258</v>
      </c>
      <c r="C52" s="614">
        <f>C48/20</f>
        <v>-20612000.009747118</v>
      </c>
    </row>
    <row r="53" spans="1:3" x14ac:dyDescent="0.3">
      <c r="A53" s="830"/>
      <c r="B53" s="618" t="s">
        <v>259</v>
      </c>
      <c r="C53" s="615">
        <f t="shared" ref="C53:C55" si="32">C49/20</f>
        <v>-3740413.9105199338</v>
      </c>
    </row>
    <row r="54" spans="1:3" x14ac:dyDescent="0.3">
      <c r="A54" s="830"/>
      <c r="B54" s="618" t="s">
        <v>260</v>
      </c>
      <c r="C54" s="615">
        <f t="shared" si="32"/>
        <v>-7519203.641904233</v>
      </c>
    </row>
    <row r="55" spans="1:3" ht="15" thickBot="1" x14ac:dyDescent="0.35">
      <c r="A55" s="831"/>
      <c r="B55" s="619" t="s">
        <v>4</v>
      </c>
      <c r="C55" s="616">
        <f t="shared" si="32"/>
        <v>-8481452.6121912412</v>
      </c>
    </row>
  </sheetData>
  <mergeCells count="3">
    <mergeCell ref="A44:A47"/>
    <mergeCell ref="A48:A51"/>
    <mergeCell ref="A52:A5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D220"/>
  <sheetViews>
    <sheetView tabSelected="1" zoomScale="80" zoomScaleNormal="80" workbookViewId="0">
      <pane xSplit="2" ySplit="6" topLeftCell="C82" activePane="bottomRight" state="frozen"/>
      <selection pane="topRight" activeCell="C1" sqref="C1"/>
      <selection pane="bottomLeft" activeCell="A7" sqref="A7"/>
      <selection pane="bottomRight" activeCell="F101" sqref="F101"/>
    </sheetView>
  </sheetViews>
  <sheetFormatPr defaultRowHeight="14.4" x14ac:dyDescent="0.3"/>
  <cols>
    <col min="2" max="2" width="41" bestFit="1" customWidth="1"/>
    <col min="3" max="3" width="20.6640625" customWidth="1"/>
    <col min="4" max="10" width="17.88671875" customWidth="1"/>
    <col min="11" max="11" width="13.109375" customWidth="1"/>
    <col min="12" max="27" width="17.88671875" customWidth="1"/>
    <col min="30" max="30" width="12.5546875" customWidth="1"/>
  </cols>
  <sheetData>
    <row r="1" spans="2:30" s="235" customFormat="1" ht="15" x14ac:dyDescent="0.25"/>
    <row r="2" spans="2:30" s="235" customFormat="1" ht="18.75" x14ac:dyDescent="0.3">
      <c r="B2" s="237" t="s">
        <v>308</v>
      </c>
      <c r="C2" s="237"/>
    </row>
    <row r="3" spans="2:30" s="235" customFormat="1" ht="15" x14ac:dyDescent="0.25">
      <c r="B3" s="290" t="s">
        <v>667</v>
      </c>
      <c r="C3" s="290"/>
    </row>
    <row r="4" spans="2:30" s="235" customFormat="1" ht="15" x14ac:dyDescent="0.25">
      <c r="B4" s="290" t="s">
        <v>309</v>
      </c>
      <c r="C4" s="290"/>
    </row>
    <row r="5" spans="2:30" s="235" customFormat="1" ht="15" x14ac:dyDescent="0.25">
      <c r="B5" s="239" t="s">
        <v>270</v>
      </c>
      <c r="C5" s="240" t="s">
        <v>327</v>
      </c>
      <c r="D5" s="236">
        <v>1</v>
      </c>
      <c r="E5" s="236">
        <v>2</v>
      </c>
      <c r="F5" s="236">
        <v>3</v>
      </c>
      <c r="G5" s="236">
        <v>4</v>
      </c>
      <c r="H5" s="236">
        <v>5</v>
      </c>
      <c r="I5" s="236">
        <v>6</v>
      </c>
      <c r="J5" s="236">
        <v>7</v>
      </c>
      <c r="K5" s="236">
        <v>8</v>
      </c>
      <c r="L5" s="236">
        <v>9</v>
      </c>
      <c r="M5" s="236">
        <v>10</v>
      </c>
      <c r="N5" s="236">
        <v>11</v>
      </c>
      <c r="O5" s="236">
        <v>12</v>
      </c>
      <c r="P5" s="236">
        <v>13</v>
      </c>
      <c r="Q5" s="236">
        <v>14</v>
      </c>
      <c r="R5" s="236">
        <v>15</v>
      </c>
      <c r="S5" s="236">
        <v>16</v>
      </c>
      <c r="T5" s="236">
        <v>17</v>
      </c>
      <c r="U5" s="236">
        <v>18</v>
      </c>
      <c r="V5" s="236">
        <v>19</v>
      </c>
      <c r="W5" s="236">
        <v>20</v>
      </c>
      <c r="X5" s="236">
        <v>21</v>
      </c>
      <c r="Y5" s="236">
        <v>22</v>
      </c>
      <c r="Z5" s="236">
        <v>23</v>
      </c>
      <c r="AA5" s="236">
        <v>24</v>
      </c>
    </row>
    <row r="6" spans="2:30" s="235" customFormat="1" ht="15" x14ac:dyDescent="0.25">
      <c r="B6" s="239" t="s">
        <v>34</v>
      </c>
      <c r="C6" s="240" t="s">
        <v>326</v>
      </c>
      <c r="D6" s="240">
        <v>2017</v>
      </c>
      <c r="E6" s="240">
        <v>2018</v>
      </c>
      <c r="F6" s="240">
        <v>2019</v>
      </c>
      <c r="G6" s="240">
        <v>2020</v>
      </c>
      <c r="H6" s="240">
        <v>2021</v>
      </c>
      <c r="I6" s="240">
        <v>2022</v>
      </c>
      <c r="J6" s="240">
        <v>2023</v>
      </c>
      <c r="K6" s="240">
        <v>2024</v>
      </c>
      <c r="L6" s="240">
        <v>2025</v>
      </c>
      <c r="M6" s="240">
        <v>2026</v>
      </c>
      <c r="N6" s="240">
        <v>2027</v>
      </c>
      <c r="O6" s="240">
        <v>2028</v>
      </c>
      <c r="P6" s="240">
        <v>2029</v>
      </c>
      <c r="Q6" s="240">
        <v>2030</v>
      </c>
      <c r="R6" s="240">
        <v>2031</v>
      </c>
      <c r="S6" s="240">
        <v>2032</v>
      </c>
      <c r="T6" s="240">
        <v>2033</v>
      </c>
      <c r="U6" s="240">
        <v>2034</v>
      </c>
      <c r="V6" s="240">
        <v>2035</v>
      </c>
      <c r="W6" s="240">
        <v>2036</v>
      </c>
      <c r="X6" s="240">
        <v>2037</v>
      </c>
      <c r="Y6" s="240">
        <v>2038</v>
      </c>
      <c r="Z6" s="240">
        <v>2039</v>
      </c>
      <c r="AA6" s="240">
        <v>2040</v>
      </c>
    </row>
    <row r="7" spans="2:30" ht="15" hidden="1" x14ac:dyDescent="0.25">
      <c r="B7" s="292" t="s">
        <v>311</v>
      </c>
      <c r="C7" s="292"/>
      <c r="D7" s="293"/>
      <c r="E7" s="293"/>
      <c r="F7" s="293"/>
      <c r="G7" s="293"/>
      <c r="H7" s="293"/>
      <c r="I7" s="293"/>
      <c r="J7" s="293"/>
      <c r="K7" s="293"/>
      <c r="L7" s="293"/>
      <c r="M7" s="293"/>
      <c r="N7" s="293"/>
      <c r="O7" s="293"/>
      <c r="P7" s="293"/>
      <c r="Q7" s="293"/>
      <c r="R7" s="293"/>
      <c r="S7" s="293"/>
      <c r="T7" s="293"/>
      <c r="U7" s="293"/>
      <c r="V7" s="293"/>
      <c r="W7" s="293"/>
      <c r="X7" s="293"/>
      <c r="Y7" s="293"/>
      <c r="Z7" s="293"/>
      <c r="AA7" s="293"/>
    </row>
    <row r="8" spans="2:30" ht="15" hidden="1" x14ac:dyDescent="0.25">
      <c r="B8" s="280" t="s">
        <v>395</v>
      </c>
      <c r="C8" s="215">
        <f>SUM(D8:AA8)</f>
        <v>-10974849.895449858</v>
      </c>
      <c r="D8" s="543">
        <v>0</v>
      </c>
      <c r="E8" s="543">
        <v>0</v>
      </c>
      <c r="F8" s="543">
        <v>0</v>
      </c>
      <c r="G8" s="296">
        <f>'Straight Line Change'!O10+'Straight Line Change'!O25+'Straight Line Change'!O40+'Straight Line Change'!O55</f>
        <v>-1045223.799566653</v>
      </c>
      <c r="H8" s="296">
        <f>'Straight Line Change'!P10+'Straight Line Change'!P25+'Straight Line Change'!P40+'Straight Line Change'!P55</f>
        <v>-992962.60958832037</v>
      </c>
      <c r="I8" s="296">
        <f>'Straight Line Change'!Q10+'Straight Line Change'!Q25+'Straight Line Change'!Q40+'Straight Line Change'!Q55</f>
        <v>-940701.41960998776</v>
      </c>
      <c r="J8" s="296">
        <f>'Straight Line Change'!R10+'Straight Line Change'!R25+'Straight Line Change'!R40+'Straight Line Change'!R55</f>
        <v>-888440.22963165515</v>
      </c>
      <c r="K8" s="296">
        <f>'Straight Line Change'!S10+'Straight Line Change'!S25+'Straight Line Change'!S40+'Straight Line Change'!S55</f>
        <v>-836179.03965332243</v>
      </c>
      <c r="L8" s="296">
        <f>'Straight Line Change'!T10+'Straight Line Change'!T25+'Straight Line Change'!T40+'Straight Line Change'!T55</f>
        <v>-783917.84967498982</v>
      </c>
      <c r="M8" s="296">
        <f>'Straight Line Change'!U10+'Straight Line Change'!U25+'Straight Line Change'!U40+'Straight Line Change'!U55</f>
        <v>-731656.65969665721</v>
      </c>
      <c r="N8" s="296">
        <f>'Straight Line Change'!V10+'Straight Line Change'!V25+'Straight Line Change'!V40+'Straight Line Change'!V55</f>
        <v>-679395.4697183246</v>
      </c>
      <c r="O8" s="296">
        <f>'Straight Line Change'!W10+'Straight Line Change'!W25+'Straight Line Change'!W40+'Straight Line Change'!W55</f>
        <v>-627134.27973999199</v>
      </c>
      <c r="P8" s="296">
        <f>'Straight Line Change'!X10+'Straight Line Change'!X25+'Straight Line Change'!X40+'Straight Line Change'!X55</f>
        <v>-574873.08976165927</v>
      </c>
      <c r="Q8" s="296">
        <f>'Straight Line Change'!Y10+'Straight Line Change'!Y25+'Straight Line Change'!Y40+'Straight Line Change'!Y55</f>
        <v>-522611.8997833266</v>
      </c>
      <c r="R8" s="296">
        <f>'Straight Line Change'!Z10+'Straight Line Change'!Z25+'Straight Line Change'!Z40+'Straight Line Change'!Z55</f>
        <v>-470350.70980499388</v>
      </c>
      <c r="S8" s="296">
        <f>'Straight Line Change'!AA10+'Straight Line Change'!AA25+'Straight Line Change'!AA40+'Straight Line Change'!AA55</f>
        <v>-418089.51982666121</v>
      </c>
      <c r="T8" s="296">
        <f>'Straight Line Change'!AB10+'Straight Line Change'!AB25+'Straight Line Change'!AB40+'Straight Line Change'!AB55</f>
        <v>-365828.32984832855</v>
      </c>
      <c r="U8" s="296">
        <f>'Straight Line Change'!AC10+'Straight Line Change'!AC25+'Straight Line Change'!AC40+'Straight Line Change'!AC55</f>
        <v>-313567.13986999582</v>
      </c>
      <c r="V8" s="296">
        <f>'Straight Line Change'!AD10+'Straight Line Change'!AD25+'Straight Line Change'!AD40+'Straight Line Change'!AD55</f>
        <v>-261305.94989166319</v>
      </c>
      <c r="W8" s="296">
        <f>'Straight Line Change'!AE10+'Straight Line Change'!AE25+'Straight Line Change'!AE40+'Straight Line Change'!AE55</f>
        <v>-209044.75991333052</v>
      </c>
      <c r="X8" s="296">
        <f>'Straight Line Change'!AF10+'Straight Line Change'!AF25+'Straight Line Change'!AF40+'Straight Line Change'!AF55</f>
        <v>-156783.56993499785</v>
      </c>
      <c r="Y8" s="296">
        <f>'Straight Line Change'!AG10+'Straight Line Change'!AG25+'Straight Line Change'!AG40+'Straight Line Change'!AG55</f>
        <v>-104522.3799566652</v>
      </c>
      <c r="Z8" s="296">
        <f>'Straight Line Change'!AH10+'Straight Line Change'!AH25+'Straight Line Change'!AH40+'Straight Line Change'!AH55</f>
        <v>-52261.189978332535</v>
      </c>
      <c r="AA8" s="296">
        <f>'Straight Line Change'!AI10+'Straight Line Change'!AI25+'Straight Line Change'!AI40+'Straight Line Change'!AI55</f>
        <v>0</v>
      </c>
      <c r="AC8">
        <v>-2018456.9177216163</v>
      </c>
      <c r="AD8">
        <v>-13134516.807571668</v>
      </c>
    </row>
    <row r="9" spans="2:30" ht="15" hidden="1" x14ac:dyDescent="0.25">
      <c r="B9" s="291" t="s">
        <v>396</v>
      </c>
      <c r="C9" s="216">
        <f t="shared" ref="C9:C25" si="0">SUM(D9:AA9)</f>
        <v>-31642942.98897668</v>
      </c>
      <c r="D9" s="543">
        <v>0</v>
      </c>
      <c r="E9" s="543">
        <v>0</v>
      </c>
      <c r="F9" s="543">
        <v>0</v>
      </c>
      <c r="G9" s="296">
        <f>'Straight Line Change'!O15+'Straight Line Change'!O30+'Straight Line Change'!O45+'Straight Line Change'!O60</f>
        <v>-1963610.8081544447</v>
      </c>
      <c r="H9" s="296">
        <f>'Straight Line Change'!P15+'Straight Line Change'!P30+'Straight Line Change'!P45+'Straight Line Change'!P60</f>
        <v>-1917930.4082388892</v>
      </c>
      <c r="I9" s="296">
        <f>'Straight Line Change'!Q15+'Straight Line Change'!Q30+'Straight Line Change'!Q45+'Straight Line Change'!Q60</f>
        <v>-1872250.0083233337</v>
      </c>
      <c r="J9" s="296">
        <f>'Straight Line Change'!R15+'Straight Line Change'!R30+'Straight Line Change'!R45+'Straight Line Change'!R60</f>
        <v>-1826569.608407778</v>
      </c>
      <c r="K9" s="296">
        <f>'Straight Line Change'!S15+'Straight Line Change'!S30+'Straight Line Change'!S45+'Straight Line Change'!S60</f>
        <v>-1780889.2084922227</v>
      </c>
      <c r="L9" s="296">
        <f>'Straight Line Change'!T15+'Straight Line Change'!T30+'Straight Line Change'!T45+'Straight Line Change'!T60</f>
        <v>-1735208.8085766672</v>
      </c>
      <c r="M9" s="296">
        <f>'Straight Line Change'!U15+'Straight Line Change'!U30+'Straight Line Change'!U45+'Straight Line Change'!U60</f>
        <v>-1689528.4086611117</v>
      </c>
      <c r="N9" s="296">
        <f>'Straight Line Change'!V15+'Straight Line Change'!V30+'Straight Line Change'!V45+'Straight Line Change'!V60</f>
        <v>-1643848.008745556</v>
      </c>
      <c r="O9" s="296">
        <f>'Straight Line Change'!W15+'Straight Line Change'!W30+'Straight Line Change'!W45+'Straight Line Change'!W60</f>
        <v>-1598167.6088300007</v>
      </c>
      <c r="P9" s="296">
        <f>'Straight Line Change'!X15+'Straight Line Change'!X30+'Straight Line Change'!X45+'Straight Line Change'!X60</f>
        <v>-1552487.2089144452</v>
      </c>
      <c r="Q9" s="296">
        <f>'Straight Line Change'!Y15+'Straight Line Change'!Y30+'Straight Line Change'!Y45+'Straight Line Change'!Y60</f>
        <v>-1506806.8089988898</v>
      </c>
      <c r="R9" s="296">
        <f>'Straight Line Change'!Z15+'Straight Line Change'!Z30+'Straight Line Change'!Z45+'Straight Line Change'!Z60</f>
        <v>-1461126.4090833343</v>
      </c>
      <c r="S9" s="296">
        <f>'Straight Line Change'!AA15+'Straight Line Change'!AA30+'Straight Line Change'!AA45+'Straight Line Change'!AA60</f>
        <v>-1415446.0091677788</v>
      </c>
      <c r="T9" s="296">
        <f>'Straight Line Change'!AB15+'Straight Line Change'!AB30+'Straight Line Change'!AB45+'Straight Line Change'!AB60</f>
        <v>-1369765.6092522233</v>
      </c>
      <c r="U9" s="296">
        <f>'Straight Line Change'!AC15+'Straight Line Change'!AC30+'Straight Line Change'!AC45+'Straight Line Change'!AC60</f>
        <v>-1324085.2093366678</v>
      </c>
      <c r="V9" s="296">
        <f>'Straight Line Change'!AD15+'Straight Line Change'!AD30+'Straight Line Change'!AD45+'Straight Line Change'!AD60</f>
        <v>-1278404.8094211123</v>
      </c>
      <c r="W9" s="296">
        <f>'Straight Line Change'!AE15+'Straight Line Change'!AE30+'Straight Line Change'!AE45+'Straight Line Change'!AE60</f>
        <v>-1232724.4095055568</v>
      </c>
      <c r="X9" s="296">
        <f>'Straight Line Change'!AF15+'Straight Line Change'!AF30+'Straight Line Change'!AF45+'Straight Line Change'!AF60</f>
        <v>-1187044.0095900011</v>
      </c>
      <c r="Y9" s="296">
        <f>'Straight Line Change'!AG15+'Straight Line Change'!AG30+'Straight Line Change'!AG45+'Straight Line Change'!AG60</f>
        <v>-1141363.6096744456</v>
      </c>
      <c r="Z9" s="296">
        <f>'Straight Line Change'!AH15+'Straight Line Change'!AH30+'Straight Line Change'!AH45+'Straight Line Change'!AH60</f>
        <v>-1095683.2097588901</v>
      </c>
      <c r="AA9" s="296">
        <f>'Straight Line Change'!AI15+'Straight Line Change'!AI30+'Straight Line Change'!AI45+'Straight Line Change'!AI60</f>
        <v>-1050002.8098433337</v>
      </c>
      <c r="AC9">
        <v>-1917294.5532857857</v>
      </c>
      <c r="AD9">
        <v>-12554768.532678833</v>
      </c>
    </row>
    <row r="10" spans="2:30" ht="15" hidden="1" x14ac:dyDescent="0.25">
      <c r="B10" s="280" t="s">
        <v>397</v>
      </c>
      <c r="C10" s="215">
        <f t="shared" si="0"/>
        <v>-14700195.376556667</v>
      </c>
      <c r="D10" s="543">
        <v>0</v>
      </c>
      <c r="E10" s="543">
        <v>0</v>
      </c>
      <c r="F10" s="543">
        <v>0</v>
      </c>
      <c r="G10" s="296">
        <f>'Straight Line Change'!O20+'Straight Line Change'!O35+'Straight Line Change'!O50+'Straight Line Change'!O65</f>
        <v>-350015.79744777782</v>
      </c>
      <c r="H10" s="296">
        <f>'Straight Line Change'!P20+'Straight Line Change'!P35+'Straight Line Change'!P50+'Straight Line Change'!P65</f>
        <v>-385015.14806755562</v>
      </c>
      <c r="I10" s="296">
        <f>'Straight Line Change'!Q20+'Straight Line Change'!Q35+'Straight Line Change'!Q50+'Straight Line Change'!Q65</f>
        <v>-420014.49868733343</v>
      </c>
      <c r="J10" s="296">
        <f>'Straight Line Change'!R20+'Straight Line Change'!R35+'Straight Line Change'!R50+'Straight Line Change'!R65</f>
        <v>-455013.84930711123</v>
      </c>
      <c r="K10" s="296">
        <f>'Straight Line Change'!S20+'Straight Line Change'!S35+'Straight Line Change'!S50+'Straight Line Change'!S65</f>
        <v>-490013.19992688904</v>
      </c>
      <c r="L10" s="296">
        <f>'Straight Line Change'!T20+'Straight Line Change'!T35+'Straight Line Change'!T50+'Straight Line Change'!T65</f>
        <v>-525012.55054666684</v>
      </c>
      <c r="M10" s="296">
        <f>'Straight Line Change'!U20+'Straight Line Change'!U35+'Straight Line Change'!U50+'Straight Line Change'!U65</f>
        <v>-560011.90116644464</v>
      </c>
      <c r="N10" s="296">
        <f>'Straight Line Change'!V20+'Straight Line Change'!V35+'Straight Line Change'!V50+'Straight Line Change'!V65</f>
        <v>-595011.25178622233</v>
      </c>
      <c r="O10" s="296">
        <f>'Straight Line Change'!W20+'Straight Line Change'!W35+'Straight Line Change'!W50+'Straight Line Change'!W65</f>
        <v>-630010.60240600002</v>
      </c>
      <c r="P10" s="296">
        <f>'Straight Line Change'!X20+'Straight Line Change'!X35+'Straight Line Change'!X50+'Straight Line Change'!X65</f>
        <v>-665009.95302577782</v>
      </c>
      <c r="Q10" s="296">
        <f>'Straight Line Change'!Y20+'Straight Line Change'!Y35+'Straight Line Change'!Y50+'Straight Line Change'!Y65</f>
        <v>-700009.30364555563</v>
      </c>
      <c r="R10" s="296">
        <f>'Straight Line Change'!Z20+'Straight Line Change'!Z35+'Straight Line Change'!Z50+'Straight Line Change'!Z65</f>
        <v>-735008.65426533332</v>
      </c>
      <c r="S10" s="296">
        <f>'Straight Line Change'!AA20+'Straight Line Change'!AA35+'Straight Line Change'!AA50+'Straight Line Change'!AA65</f>
        <v>-770008.004885111</v>
      </c>
      <c r="T10" s="296">
        <f>'Straight Line Change'!AB20+'Straight Line Change'!AB35+'Straight Line Change'!AB50+'Straight Line Change'!AB65</f>
        <v>-805007.35550488881</v>
      </c>
      <c r="U10" s="296">
        <f>'Straight Line Change'!AC20+'Straight Line Change'!AC35+'Straight Line Change'!AC50+'Straight Line Change'!AC65</f>
        <v>-840006.70612466661</v>
      </c>
      <c r="V10" s="296">
        <f>'Straight Line Change'!AD20+'Straight Line Change'!AD35+'Straight Line Change'!AD50+'Straight Line Change'!AD65</f>
        <v>-875006.05674444442</v>
      </c>
      <c r="W10" s="296">
        <f>'Straight Line Change'!AE20+'Straight Line Change'!AE35+'Straight Line Change'!AE50+'Straight Line Change'!AE65</f>
        <v>-910005.40736422199</v>
      </c>
      <c r="X10" s="296">
        <f>'Straight Line Change'!AF20+'Straight Line Change'!AF35+'Straight Line Change'!AF50+'Straight Line Change'!AF65</f>
        <v>-945004.75798399979</v>
      </c>
      <c r="Y10" s="296">
        <f>'Straight Line Change'!AG20+'Straight Line Change'!AG35+'Straight Line Change'!AG50+'Straight Line Change'!AG65</f>
        <v>-980004.1086037776</v>
      </c>
      <c r="Z10" s="296">
        <f>'Straight Line Change'!AH20+'Straight Line Change'!AH35+'Straight Line Change'!AH50+'Straight Line Change'!AH65</f>
        <v>-1015003.4592235554</v>
      </c>
      <c r="AA10" s="296">
        <f>'Straight Line Change'!AI20+'Straight Line Change'!AI35+'Straight Line Change'!AI50+'Straight Line Change'!AI65</f>
        <v>-1050002.8098433337</v>
      </c>
      <c r="AC10">
        <v>-1816132.1888499549</v>
      </c>
      <c r="AD10">
        <v>-11975020.257786002</v>
      </c>
    </row>
    <row r="11" spans="2:30" ht="15" x14ac:dyDescent="0.25">
      <c r="B11" s="292" t="s">
        <v>329</v>
      </c>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C11">
        <v>-1714969.824414124</v>
      </c>
      <c r="AD11">
        <v>-11395271.982893165</v>
      </c>
    </row>
    <row r="12" spans="2:30" ht="15" x14ac:dyDescent="0.25">
      <c r="B12" s="280" t="s">
        <v>321</v>
      </c>
      <c r="C12" s="283">
        <f t="shared" si="0"/>
        <v>799407473.79243982</v>
      </c>
      <c r="D12" s="544">
        <v>0</v>
      </c>
      <c r="E12" s="544">
        <v>0</v>
      </c>
      <c r="F12" s="544">
        <v>0</v>
      </c>
      <c r="G12" s="297">
        <f>(-1)*'Travel Efficiency'!C11</f>
        <v>50656941.019939974</v>
      </c>
      <c r="H12" s="297">
        <f>(-1)*'Travel Efficiency'!D11</f>
        <v>49397949.174100451</v>
      </c>
      <c r="I12" s="297">
        <f>(-1)*'Travel Efficiency'!E11</f>
        <v>48138957.328260936</v>
      </c>
      <c r="J12" s="297">
        <f>(-1)*'Travel Efficiency'!F11</f>
        <v>46879965.482421406</v>
      </c>
      <c r="K12" s="297">
        <f>(-1)*'Travel Efficiency'!G11</f>
        <v>45620973.636581883</v>
      </c>
      <c r="L12" s="297">
        <f>(-1)*'Travel Efficiency'!H11</f>
        <v>44361981.790742368</v>
      </c>
      <c r="M12" s="297">
        <f>(-1)*'Travel Efficiency'!I11</f>
        <v>43102989.944902837</v>
      </c>
      <c r="N12" s="297">
        <f>(-1)*'Travel Efficiency'!J11</f>
        <v>41843998.099063322</v>
      </c>
      <c r="O12" s="297">
        <f>(-1)*'Travel Efficiency'!K11</f>
        <v>40585006.253223799</v>
      </c>
      <c r="P12" s="297">
        <f>(-1)*'Travel Efficiency'!L11</f>
        <v>39326014.407384276</v>
      </c>
      <c r="Q12" s="297">
        <f>(-1)*'Travel Efficiency'!M11</f>
        <v>38067022.561544746</v>
      </c>
      <c r="R12" s="297">
        <f>(-1)*'Travel Efficiency'!N11</f>
        <v>36808030.715705231</v>
      </c>
      <c r="S12" s="297">
        <f>(-1)*'Travel Efficiency'!O11</f>
        <v>35549038.869865708</v>
      </c>
      <c r="T12" s="297">
        <f>(-1)*'Travel Efficiency'!P11</f>
        <v>34290047.024026185</v>
      </c>
      <c r="U12" s="297">
        <f>(-1)*'Travel Efficiency'!Q11</f>
        <v>33031055.178186655</v>
      </c>
      <c r="V12" s="297">
        <f>(-1)*'Travel Efficiency'!R11</f>
        <v>31772063.33234714</v>
      </c>
      <c r="W12" s="297">
        <f>(-1)*'Travel Efficiency'!S11</f>
        <v>30513071.486507617</v>
      </c>
      <c r="X12" s="297">
        <f>(-1)*'Travel Efficiency'!T11</f>
        <v>29254079.640668094</v>
      </c>
      <c r="Y12" s="297">
        <f>(-1)*'Travel Efficiency'!U11</f>
        <v>27995087.794828571</v>
      </c>
      <c r="Z12" s="297">
        <f>(-1)*'Travel Efficiency'!V11</f>
        <v>26736095.948989052</v>
      </c>
      <c r="AA12" s="297">
        <f>(-1)*'Travel Efficiency'!W11</f>
        <v>25477104.103149537</v>
      </c>
      <c r="AC12">
        <v>-1613807.4599782932</v>
      </c>
      <c r="AD12">
        <v>-10815523.708000334</v>
      </c>
    </row>
    <row r="13" spans="2:30" ht="15" x14ac:dyDescent="0.25">
      <c r="B13" s="291" t="s">
        <v>315</v>
      </c>
      <c r="C13" s="294">
        <f t="shared" si="0"/>
        <v>3317586.1765642958</v>
      </c>
      <c r="D13" s="544">
        <v>0</v>
      </c>
      <c r="E13" s="544">
        <v>0</v>
      </c>
      <c r="F13" s="544">
        <v>0</v>
      </c>
      <c r="G13" s="297">
        <f>(-1)*'Travel Efficiency'!C17</f>
        <v>315960.58824421879</v>
      </c>
      <c r="H13" s="297">
        <f>(-1)*'Travel Efficiency'!D17</f>
        <v>300162.55883200781</v>
      </c>
      <c r="I13" s="297">
        <f>(-1)*'Travel Efficiency'!E17</f>
        <v>284364.52941979689</v>
      </c>
      <c r="J13" s="297">
        <f>(-1)*'Travel Efficiency'!F17</f>
        <v>268566.50000758597</v>
      </c>
      <c r="K13" s="297">
        <f>(-1)*'Travel Efficiency'!G17</f>
        <v>252768.47059537502</v>
      </c>
      <c r="L13" s="297">
        <f>(-1)*'Travel Efficiency'!H17</f>
        <v>236970.44118316408</v>
      </c>
      <c r="M13" s="297">
        <f>(-1)*'Travel Efficiency'!I17</f>
        <v>221172.41177095316</v>
      </c>
      <c r="N13" s="297">
        <f>(-1)*'Travel Efficiency'!J17</f>
        <v>205374.38235874221</v>
      </c>
      <c r="O13" s="297">
        <f>(-1)*'Travel Efficiency'!K17</f>
        <v>189576.35294653129</v>
      </c>
      <c r="P13" s="297">
        <f>(-1)*'Travel Efficiency'!L17</f>
        <v>173778.32353432034</v>
      </c>
      <c r="Q13" s="297">
        <f>(-1)*'Travel Efficiency'!M17</f>
        <v>157980.29412210942</v>
      </c>
      <c r="R13" s="297">
        <f>(-1)*'Travel Efficiency'!N17</f>
        <v>142182.26470989847</v>
      </c>
      <c r="S13" s="297">
        <f>(-1)*'Travel Efficiency'!O17</f>
        <v>126384.23529768751</v>
      </c>
      <c r="T13" s="297">
        <f>(-1)*'Travel Efficiency'!P17</f>
        <v>110586.20588547658</v>
      </c>
      <c r="U13" s="297">
        <f>(-1)*'Travel Efficiency'!Q17</f>
        <v>94788.176473265645</v>
      </c>
      <c r="V13" s="297">
        <f>(-1)*'Travel Efficiency'!R17</f>
        <v>78990.147061054697</v>
      </c>
      <c r="W13" s="297">
        <f>(-1)*'Travel Efficiency'!S17</f>
        <v>63192.117648843749</v>
      </c>
      <c r="X13" s="297">
        <f>(-1)*'Travel Efficiency'!T17</f>
        <v>47394.088236632808</v>
      </c>
      <c r="Y13" s="297">
        <f>(-1)*'Travel Efficiency'!U17</f>
        <v>31596.058824421856</v>
      </c>
      <c r="Z13" s="297">
        <f>(-1)*'Travel Efficiency'!V17</f>
        <v>15798.029412210914</v>
      </c>
      <c r="AA13" s="297">
        <f>(-1)*'Travel Efficiency'!W17</f>
        <v>0</v>
      </c>
      <c r="AC13">
        <v>-1512645.0955424623</v>
      </c>
      <c r="AD13">
        <v>-10235775.433107499</v>
      </c>
    </row>
    <row r="14" spans="2:30" ht="15" x14ac:dyDescent="0.25">
      <c r="B14" s="280" t="s">
        <v>316</v>
      </c>
      <c r="C14" s="283">
        <f t="shared" si="0"/>
        <v>2716526.8757431083</v>
      </c>
      <c r="D14" s="544">
        <v>0</v>
      </c>
      <c r="E14" s="544">
        <v>0</v>
      </c>
      <c r="F14" s="544">
        <v>0</v>
      </c>
      <c r="G14" s="297">
        <f>(-1)*'Travel Efficiency'!C23</f>
        <v>258716.84530886746</v>
      </c>
      <c r="H14" s="297">
        <f>(-1)*'Travel Efficiency'!D23</f>
        <v>245781.00304342405</v>
      </c>
      <c r="I14" s="297">
        <f>(-1)*'Travel Efficiency'!E23</f>
        <v>232845.16077798069</v>
      </c>
      <c r="J14" s="297">
        <f>(-1)*'Travel Efficiency'!F23</f>
        <v>219909.31851253731</v>
      </c>
      <c r="K14" s="297">
        <f>(-1)*'Travel Efficiency'!G23</f>
        <v>206973.47624709393</v>
      </c>
      <c r="L14" s="297">
        <f>(-1)*'Travel Efficiency'!H23</f>
        <v>194037.63398165058</v>
      </c>
      <c r="M14" s="297">
        <f>(-1)*'Travel Efficiency'!I23</f>
        <v>181101.79171620723</v>
      </c>
      <c r="N14" s="297">
        <f>(-1)*'Travel Efficiency'!J23</f>
        <v>168165.94945076382</v>
      </c>
      <c r="O14" s="297">
        <f>(-1)*'Travel Efficiency'!K23</f>
        <v>155230.10718532046</v>
      </c>
      <c r="P14" s="297">
        <f>(-1)*'Travel Efficiency'!L23</f>
        <v>142294.26491987711</v>
      </c>
      <c r="Q14" s="297">
        <f>(-1)*'Travel Efficiency'!M23</f>
        <v>129358.42265443373</v>
      </c>
      <c r="R14" s="297">
        <f>(-1)*'Travel Efficiency'!N23</f>
        <v>116422.58038899035</v>
      </c>
      <c r="S14" s="297">
        <f>(-1)*'Travel Efficiency'!O23</f>
        <v>103486.73812354699</v>
      </c>
      <c r="T14" s="297">
        <f>(-1)*'Travel Efficiency'!P23</f>
        <v>90550.895858103613</v>
      </c>
      <c r="U14" s="297">
        <f>(-1)*'Travel Efficiency'!Q23</f>
        <v>77615.053592660246</v>
      </c>
      <c r="V14" s="297">
        <f>(-1)*'Travel Efficiency'!R23</f>
        <v>64679.21132721685</v>
      </c>
      <c r="W14" s="297">
        <f>(-1)*'Travel Efficiency'!S23</f>
        <v>51743.369061773483</v>
      </c>
      <c r="X14" s="297">
        <f>(-1)*'Travel Efficiency'!T23</f>
        <v>38807.526796330101</v>
      </c>
      <c r="Y14" s="297">
        <f>(-1)*'Travel Efficiency'!U23</f>
        <v>25871.684530886727</v>
      </c>
      <c r="Z14" s="297">
        <f>(-1)*'Travel Efficiency'!V23</f>
        <v>12935.842265443353</v>
      </c>
      <c r="AA14" s="297">
        <f>(-1)*'Travel Efficiency'!W23</f>
        <v>0</v>
      </c>
      <c r="AC14">
        <v>-1411482.7311066315</v>
      </c>
      <c r="AD14">
        <v>-9656027.1582146659</v>
      </c>
    </row>
    <row r="15" spans="2:30" ht="15" x14ac:dyDescent="0.25">
      <c r="B15" s="291" t="s">
        <v>317</v>
      </c>
      <c r="C15" s="294">
        <f t="shared" si="0"/>
        <v>1619816.6425033731</v>
      </c>
      <c r="D15" s="544">
        <v>0</v>
      </c>
      <c r="E15" s="544">
        <v>0</v>
      </c>
      <c r="F15" s="544">
        <v>0</v>
      </c>
      <c r="G15" s="297">
        <f>(-1)*'Travel Efficiency'!C29</f>
        <v>154268.2516669879</v>
      </c>
      <c r="H15" s="297">
        <f>(-1)*'Travel Efficiency'!D29</f>
        <v>146554.83908363848</v>
      </c>
      <c r="I15" s="297">
        <f>(-1)*'Travel Efficiency'!E29</f>
        <v>138841.42650028909</v>
      </c>
      <c r="J15" s="297">
        <f>(-1)*'Travel Efficiency'!F29</f>
        <v>131128.0139169397</v>
      </c>
      <c r="K15" s="297">
        <f>(-1)*'Travel Efficiency'!G29</f>
        <v>123414.60133359031</v>
      </c>
      <c r="L15" s="297">
        <f>(-1)*'Travel Efficiency'!H29</f>
        <v>115701.18875024092</v>
      </c>
      <c r="M15" s="297">
        <f>(-1)*'Travel Efficiency'!I29</f>
        <v>107987.77616689153</v>
      </c>
      <c r="N15" s="297">
        <f>(-1)*'Travel Efficiency'!J29</f>
        <v>100274.36358354213</v>
      </c>
      <c r="O15" s="297">
        <f>(-1)*'Travel Efficiency'!K29</f>
        <v>92560.951000192741</v>
      </c>
      <c r="P15" s="297">
        <f>(-1)*'Travel Efficiency'!L29</f>
        <v>84847.538416843337</v>
      </c>
      <c r="Q15" s="297">
        <f>(-1)*'Travel Efficiency'!M29</f>
        <v>77134.125833493963</v>
      </c>
      <c r="R15" s="297">
        <f>(-1)*'Travel Efficiency'!N29</f>
        <v>69420.713250144559</v>
      </c>
      <c r="S15" s="297">
        <f>(-1)*'Travel Efficiency'!O29</f>
        <v>61707.30066679517</v>
      </c>
      <c r="T15" s="297">
        <f>(-1)*'Travel Efficiency'!P29</f>
        <v>53993.888083445774</v>
      </c>
      <c r="U15" s="297">
        <f>(-1)*'Travel Efficiency'!Q29</f>
        <v>46280.475500096371</v>
      </c>
      <c r="V15" s="297">
        <f>(-1)*'Travel Efficiency'!R29</f>
        <v>38567.062916746974</v>
      </c>
      <c r="W15" s="297">
        <f>(-1)*'Travel Efficiency'!S29</f>
        <v>30853.650333397571</v>
      </c>
      <c r="X15" s="297">
        <f>(-1)*'Travel Efficiency'!T29</f>
        <v>23140.237750048178</v>
      </c>
      <c r="Y15" s="297">
        <f>(-1)*'Travel Efficiency'!U29</f>
        <v>15426.825166698784</v>
      </c>
      <c r="Z15" s="297">
        <f>(-1)*'Travel Efficiency'!V29</f>
        <v>7713.4125833493845</v>
      </c>
      <c r="AA15" s="297">
        <f>(-1)*'Travel Efficiency'!W29</f>
        <v>0</v>
      </c>
      <c r="AC15">
        <v>-1310320.3666708004</v>
      </c>
      <c r="AD15">
        <v>-9076278.8833218329</v>
      </c>
    </row>
    <row r="16" spans="2:30" ht="15" x14ac:dyDescent="0.25">
      <c r="B16" s="280" t="s">
        <v>318</v>
      </c>
      <c r="C16" s="283">
        <f t="shared" si="0"/>
        <v>2076006.3750081819</v>
      </c>
      <c r="D16" s="544">
        <v>0</v>
      </c>
      <c r="E16" s="544">
        <v>0</v>
      </c>
      <c r="F16" s="544">
        <v>0</v>
      </c>
      <c r="G16" s="297">
        <f>(-1)*'Travel Efficiency'!C35</f>
        <v>191517.90243644468</v>
      </c>
      <c r="H16" s="297">
        <f>(-1)*'Travel Efficiency'!D35</f>
        <v>181942.00731462246</v>
      </c>
      <c r="I16" s="297">
        <f>(-1)*'Travel Efficiency'!E35</f>
        <v>173286.16811554902</v>
      </c>
      <c r="J16" s="297">
        <f>(-1)*'Travel Efficiency'!F35</f>
        <v>165397.04218543292</v>
      </c>
      <c r="K16" s="297">
        <f>(-1)*'Travel Efficiency'!G35</f>
        <v>156485.63189670705</v>
      </c>
      <c r="L16" s="297">
        <f>(-1)*'Travel Efficiency'!H35</f>
        <v>147471.99317212022</v>
      </c>
      <c r="M16" s="297">
        <f>(-1)*'Travel Efficiency'!I35</f>
        <v>138356.12601167237</v>
      </c>
      <c r="N16" s="297">
        <f>(-1)*'Travel Efficiency'!J35</f>
        <v>129138.03041536357</v>
      </c>
      <c r="O16" s="297">
        <f>(-1)*'Travel Efficiency'!K35</f>
        <v>119817.70638319376</v>
      </c>
      <c r="P16" s="297">
        <f>(-1)*'Travel Efficiency'!L35</f>
        <v>109832.89751792763</v>
      </c>
      <c r="Q16" s="297">
        <f>(-1)*'Travel Efficiency'!M35</f>
        <v>100359.23083196637</v>
      </c>
      <c r="R16" s="297">
        <f>(-1)*'Travel Efficiency'!N35</f>
        <v>91243.363671518542</v>
      </c>
      <c r="S16" s="297">
        <f>(-1)*'Travel Efficiency'!O35</f>
        <v>81514.125895904843</v>
      </c>
      <c r="T16" s="297">
        <f>(-1)*'Travel Efficiency'!P35</f>
        <v>71682.659684430153</v>
      </c>
      <c r="U16" s="297">
        <f>(-1)*'Travel Efficiency'!Q35</f>
        <v>61748.965037094487</v>
      </c>
      <c r="V16" s="297">
        <f>(-1)*'Travel Efficiency'!R35</f>
        <v>51713.041953897853</v>
      </c>
      <c r="W16" s="297">
        <f>(-1)*'Travel Efficiency'!S35</f>
        <v>41574.890434840236</v>
      </c>
      <c r="X16" s="297">
        <f>(-1)*'Travel Efficiency'!T35</f>
        <v>31334.510479921635</v>
      </c>
      <c r="Y16" s="297">
        <f>(-1)*'Travel Efficiency'!U35</f>
        <v>20991.902089142066</v>
      </c>
      <c r="Z16" s="297">
        <f>(-1)*'Travel Efficiency'!V35</f>
        <v>10598.179480432</v>
      </c>
      <c r="AA16" s="297">
        <f>(-1)*'Travel Efficiency'!W35</f>
        <v>0</v>
      </c>
      <c r="AC16">
        <v>-1209158.0022349695</v>
      </c>
      <c r="AD16">
        <v>-8496530.6084289998</v>
      </c>
    </row>
    <row r="17" spans="2:30" ht="15" x14ac:dyDescent="0.25">
      <c r="B17" s="291" t="s">
        <v>319</v>
      </c>
      <c r="C17" s="294">
        <v>0</v>
      </c>
      <c r="D17" s="544">
        <v>0</v>
      </c>
      <c r="E17" s="544">
        <v>0</v>
      </c>
      <c r="F17" s="544">
        <v>0</v>
      </c>
      <c r="G17" s="297">
        <v>0</v>
      </c>
      <c r="H17" s="297">
        <v>0</v>
      </c>
      <c r="I17" s="297">
        <v>0</v>
      </c>
      <c r="J17" s="297">
        <v>0</v>
      </c>
      <c r="K17" s="297">
        <v>0</v>
      </c>
      <c r="L17" s="297">
        <v>0</v>
      </c>
      <c r="M17" s="297">
        <v>0</v>
      </c>
      <c r="N17" s="297">
        <v>0</v>
      </c>
      <c r="O17" s="297">
        <v>0</v>
      </c>
      <c r="P17" s="297">
        <v>0</v>
      </c>
      <c r="Q17" s="297">
        <v>0</v>
      </c>
      <c r="R17" s="297">
        <v>0</v>
      </c>
      <c r="S17" s="297">
        <v>0</v>
      </c>
      <c r="T17" s="297">
        <v>0</v>
      </c>
      <c r="U17" s="297">
        <v>0</v>
      </c>
      <c r="V17" s="297">
        <v>0</v>
      </c>
      <c r="W17" s="297">
        <v>0</v>
      </c>
      <c r="X17" s="297">
        <v>0</v>
      </c>
      <c r="Y17" s="297">
        <v>0</v>
      </c>
      <c r="Z17" s="297">
        <v>0</v>
      </c>
      <c r="AA17" s="297">
        <v>0</v>
      </c>
      <c r="AC17">
        <v>-1107995.6377991384</v>
      </c>
      <c r="AD17">
        <v>-7916782.3335361658</v>
      </c>
    </row>
    <row r="18" spans="2:30" ht="15" x14ac:dyDescent="0.25">
      <c r="B18" s="280" t="s">
        <v>354</v>
      </c>
      <c r="C18" s="283">
        <f t="shared" ref="C18" si="1">SUM(D18:AA18)</f>
        <v>2271907.609636886</v>
      </c>
      <c r="D18" s="544">
        <v>0</v>
      </c>
      <c r="E18" s="544">
        <v>0</v>
      </c>
      <c r="F18" s="544">
        <v>0</v>
      </c>
      <c r="G18" s="297">
        <f>(-1)*'Pavement Cost'!D26</f>
        <v>216372.15329875107</v>
      </c>
      <c r="H18" s="297">
        <f>(-1)*'Pavement Cost'!E26</f>
        <v>205553.54563381354</v>
      </c>
      <c r="I18" s="297">
        <f>(-1)*'Pavement Cost'!F26</f>
        <v>194734.93796887595</v>
      </c>
      <c r="J18" s="297">
        <f>(-1)*'Pavement Cost'!G26</f>
        <v>183916.33030393839</v>
      </c>
      <c r="K18" s="297">
        <f>(-1)*'Pavement Cost'!H26</f>
        <v>173097.72263900086</v>
      </c>
      <c r="L18" s="297">
        <f>(-1)*'Pavement Cost'!I26</f>
        <v>162279.11497406327</v>
      </c>
      <c r="M18" s="297">
        <f>(-1)*'Pavement Cost'!J26</f>
        <v>151460.50730912577</v>
      </c>
      <c r="N18" s="297">
        <f>(-1)*'Pavement Cost'!K26</f>
        <v>140641.89964418818</v>
      </c>
      <c r="O18" s="297">
        <f>(-1)*'Pavement Cost'!L26</f>
        <v>129823.29197925064</v>
      </c>
      <c r="P18" s="297">
        <f>(-1)*'Pavement Cost'!M26</f>
        <v>119004.6843143131</v>
      </c>
      <c r="Q18" s="297">
        <f>(-1)*'Pavement Cost'!N26</f>
        <v>108186.07664937554</v>
      </c>
      <c r="R18" s="297">
        <f>(-1)*'Pavement Cost'!O26</f>
        <v>97367.46898443799</v>
      </c>
      <c r="S18" s="297">
        <f>(-1)*'Pavement Cost'!P26</f>
        <v>86548.861319500444</v>
      </c>
      <c r="T18" s="297">
        <f>(-1)*'Pavement Cost'!Q26</f>
        <v>75730.253654562883</v>
      </c>
      <c r="U18" s="297">
        <f>(-1)*'Pavement Cost'!R26</f>
        <v>64911.645989625329</v>
      </c>
      <c r="V18" s="297">
        <f>(-1)*'Pavement Cost'!S26</f>
        <v>54093.038324687761</v>
      </c>
      <c r="W18" s="297">
        <f>(-1)*'Pavement Cost'!T26</f>
        <v>43274.430659750215</v>
      </c>
      <c r="X18" s="297">
        <f>(-1)*'Pavement Cost'!U26</f>
        <v>32455.822994812654</v>
      </c>
      <c r="Y18" s="297">
        <f>(-1)*'Pavement Cost'!V26</f>
        <v>21637.215329875093</v>
      </c>
      <c r="Z18" s="297">
        <f>(-1)*'Pavement Cost'!W26</f>
        <v>10818.607664937537</v>
      </c>
      <c r="AA18" s="297">
        <f>(-1)*'Pavement Cost'!X26</f>
        <v>0</v>
      </c>
      <c r="AC18">
        <v>-1006833.2733633076</v>
      </c>
      <c r="AD18">
        <v>-7337034.0586433318</v>
      </c>
    </row>
    <row r="19" spans="2:30" ht="15" x14ac:dyDescent="0.25">
      <c r="B19" s="218" t="s">
        <v>323</v>
      </c>
      <c r="C19" s="308">
        <f>SUM(D19:AA19)</f>
        <v>811409317.47189558</v>
      </c>
      <c r="D19" s="544">
        <f>SUM(D12:D18)</f>
        <v>0</v>
      </c>
      <c r="E19" s="544">
        <f t="shared" ref="E19:F19" si="2">SUM(E12:E18)</f>
        <v>0</v>
      </c>
      <c r="F19" s="544">
        <f t="shared" si="2"/>
        <v>0</v>
      </c>
      <c r="G19" s="297">
        <f>SUM(G12:G18)</f>
        <v>51793776.760895245</v>
      </c>
      <c r="H19" s="297">
        <f t="shared" ref="H19:AA19" si="3">SUM(H12:H18)</f>
        <v>50477943.128007956</v>
      </c>
      <c r="I19" s="297">
        <f t="shared" si="3"/>
        <v>49163029.551043421</v>
      </c>
      <c r="J19" s="297">
        <f t="shared" si="3"/>
        <v>47848882.687347837</v>
      </c>
      <c r="K19" s="297">
        <f t="shared" si="3"/>
        <v>46533713.539293647</v>
      </c>
      <c r="L19" s="297">
        <f t="shared" si="3"/>
        <v>45218442.162803605</v>
      </c>
      <c r="M19" s="297">
        <f t="shared" si="3"/>
        <v>43903068.55787769</v>
      </c>
      <c r="N19" s="297">
        <f t="shared" si="3"/>
        <v>42587592.724515922</v>
      </c>
      <c r="O19" s="297">
        <f t="shared" si="3"/>
        <v>41272014.662718289</v>
      </c>
      <c r="P19" s="297">
        <f t="shared" si="3"/>
        <v>39955772.116087548</v>
      </c>
      <c r="Q19" s="297">
        <f t="shared" si="3"/>
        <v>38640040.711636126</v>
      </c>
      <c r="R19" s="297">
        <f t="shared" si="3"/>
        <v>37324667.106710225</v>
      </c>
      <c r="S19" s="297">
        <f t="shared" si="3"/>
        <v>36008680.131169133</v>
      </c>
      <c r="T19" s="297">
        <f t="shared" si="3"/>
        <v>34692590.927192196</v>
      </c>
      <c r="U19" s="297">
        <f t="shared" si="3"/>
        <v>33376399.494779401</v>
      </c>
      <c r="V19" s="297">
        <f t="shared" si="3"/>
        <v>32060105.833930746</v>
      </c>
      <c r="W19" s="297">
        <f t="shared" si="3"/>
        <v>30743709.944646217</v>
      </c>
      <c r="X19" s="297">
        <f t="shared" si="3"/>
        <v>29427211.826925844</v>
      </c>
      <c r="Y19" s="297">
        <f t="shared" si="3"/>
        <v>28110611.480769597</v>
      </c>
      <c r="Z19" s="297">
        <f t="shared" si="3"/>
        <v>26793960.020395428</v>
      </c>
      <c r="AA19" s="297">
        <f t="shared" si="3"/>
        <v>25477104.103149537</v>
      </c>
      <c r="AC19">
        <v>-905670.90892747662</v>
      </c>
      <c r="AD19">
        <v>-6757285.7837504977</v>
      </c>
    </row>
    <row r="20" spans="2:30" ht="15" x14ac:dyDescent="0.25">
      <c r="B20" s="292" t="s">
        <v>330</v>
      </c>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C20">
        <v>-804508.54449164565</v>
      </c>
      <c r="AD20">
        <v>-6177537.5088576647</v>
      </c>
    </row>
    <row r="21" spans="2:30" ht="15" x14ac:dyDescent="0.25">
      <c r="B21" s="280" t="s">
        <v>670</v>
      </c>
      <c r="C21" s="283">
        <f t="shared" si="0"/>
        <v>199563516</v>
      </c>
      <c r="D21" s="297">
        <v>0</v>
      </c>
      <c r="E21" s="297">
        <f>ConstructionCosts!C7</f>
        <v>49890879</v>
      </c>
      <c r="F21" s="297">
        <f>ConstructionCosts!D7</f>
        <v>49890879</v>
      </c>
      <c r="G21" s="297">
        <f>ConstructionCosts!E7</f>
        <v>49890879</v>
      </c>
      <c r="H21" s="297">
        <f>ConstructionCosts!F7</f>
        <v>49890879</v>
      </c>
      <c r="I21" s="297">
        <v>0</v>
      </c>
      <c r="J21" s="297">
        <v>0</v>
      </c>
      <c r="K21" s="297">
        <v>0</v>
      </c>
      <c r="L21" s="297">
        <v>0</v>
      </c>
      <c r="M21" s="297">
        <v>0</v>
      </c>
      <c r="N21" s="297">
        <v>0</v>
      </c>
      <c r="O21" s="297">
        <v>0</v>
      </c>
      <c r="P21" s="297">
        <v>0</v>
      </c>
      <c r="Q21" s="297">
        <v>0</v>
      </c>
      <c r="R21" s="297">
        <v>0</v>
      </c>
      <c r="S21" s="297">
        <v>0</v>
      </c>
      <c r="T21" s="297">
        <v>0</v>
      </c>
      <c r="U21" s="297">
        <v>0</v>
      </c>
      <c r="V21" s="297">
        <v>0</v>
      </c>
      <c r="W21" s="297">
        <v>0</v>
      </c>
      <c r="X21" s="297">
        <v>0</v>
      </c>
      <c r="Y21" s="297">
        <v>0</v>
      </c>
      <c r="Z21" s="297">
        <v>0</v>
      </c>
      <c r="AA21" s="297">
        <v>0</v>
      </c>
      <c r="AC21">
        <v>-703346.18005581491</v>
      </c>
      <c r="AD21">
        <v>-5597789.2339648306</v>
      </c>
    </row>
    <row r="22" spans="2:30" ht="15" x14ac:dyDescent="0.25">
      <c r="B22" s="291" t="s">
        <v>322</v>
      </c>
      <c r="C22" s="294">
        <f t="shared" si="0"/>
        <v>6111758.953187149</v>
      </c>
      <c r="D22" s="297">
        <f>'M&amp;O Costs'!C9</f>
        <v>0</v>
      </c>
      <c r="E22" s="297">
        <f>'M&amp;O Costs'!D9</f>
        <v>0</v>
      </c>
      <c r="F22" s="297">
        <f>'M&amp;O Costs'!E9</f>
        <v>0</v>
      </c>
      <c r="G22" s="297">
        <f>'M&amp;O Costs'!F9</f>
        <v>0</v>
      </c>
      <c r="H22" s="297">
        <f>'M&amp;O Costs'!G9</f>
        <v>0</v>
      </c>
      <c r="I22" s="297">
        <f>'M&amp;O Costs'!H9</f>
        <v>321671.52385195513</v>
      </c>
      <c r="J22" s="297">
        <f>'M&amp;O Costs'!I9</f>
        <v>321671.52385195513</v>
      </c>
      <c r="K22" s="297">
        <f>'M&amp;O Costs'!J9</f>
        <v>321671.52385195513</v>
      </c>
      <c r="L22" s="297">
        <f>'M&amp;O Costs'!K9</f>
        <v>321671.52385195513</v>
      </c>
      <c r="M22" s="297">
        <f>'M&amp;O Costs'!L9</f>
        <v>321671.52385195513</v>
      </c>
      <c r="N22" s="297">
        <f>'M&amp;O Costs'!M9</f>
        <v>321671.52385195513</v>
      </c>
      <c r="O22" s="297">
        <f>'M&amp;O Costs'!N9</f>
        <v>321671.52385195513</v>
      </c>
      <c r="P22" s="297">
        <f>'M&amp;O Costs'!O9</f>
        <v>321671.52385195513</v>
      </c>
      <c r="Q22" s="297">
        <f>'M&amp;O Costs'!P9</f>
        <v>321671.52385195513</v>
      </c>
      <c r="R22" s="297">
        <f>'M&amp;O Costs'!Q9</f>
        <v>321671.52385195513</v>
      </c>
      <c r="S22" s="297">
        <f>'M&amp;O Costs'!R9</f>
        <v>321671.52385195513</v>
      </c>
      <c r="T22" s="297">
        <f>'M&amp;O Costs'!S9</f>
        <v>321671.52385195513</v>
      </c>
      <c r="U22" s="297">
        <f>'M&amp;O Costs'!T9</f>
        <v>321671.52385195513</v>
      </c>
      <c r="V22" s="297">
        <f>'M&amp;O Costs'!U9</f>
        <v>321671.52385195513</v>
      </c>
      <c r="W22" s="297">
        <f>'M&amp;O Costs'!V9</f>
        <v>321671.52385195513</v>
      </c>
      <c r="X22" s="297">
        <f>'M&amp;O Costs'!W9</f>
        <v>321671.52385195513</v>
      </c>
      <c r="Y22" s="297">
        <f>'M&amp;O Costs'!X9</f>
        <v>321671.52385195513</v>
      </c>
      <c r="Z22" s="297">
        <f>'M&amp;O Costs'!Y9</f>
        <v>321671.52385195513</v>
      </c>
      <c r="AA22" s="297">
        <f>'M&amp;O Costs'!Z9</f>
        <v>321671.52385195513</v>
      </c>
      <c r="AC22">
        <v>-602183.81561998406</v>
      </c>
      <c r="AD22">
        <v>-5018040.9590719966</v>
      </c>
    </row>
    <row r="23" spans="2:30" ht="15" x14ac:dyDescent="0.25">
      <c r="B23" s="217" t="s">
        <v>324</v>
      </c>
      <c r="C23" s="295">
        <f t="shared" si="0"/>
        <v>205675274.95318726</v>
      </c>
      <c r="D23" s="297">
        <f t="shared" ref="D23:AA23" si="4">SUM(D21:D22)</f>
        <v>0</v>
      </c>
      <c r="E23" s="297">
        <f t="shared" si="4"/>
        <v>49890879</v>
      </c>
      <c r="F23" s="297">
        <f t="shared" si="4"/>
        <v>49890879</v>
      </c>
      <c r="G23" s="297">
        <f t="shared" si="4"/>
        <v>49890879</v>
      </c>
      <c r="H23" s="297">
        <f t="shared" si="4"/>
        <v>49890879</v>
      </c>
      <c r="I23" s="297">
        <f t="shared" si="4"/>
        <v>321671.52385195513</v>
      </c>
      <c r="J23" s="297">
        <f t="shared" si="4"/>
        <v>321671.52385195513</v>
      </c>
      <c r="K23" s="297">
        <f t="shared" si="4"/>
        <v>321671.52385195513</v>
      </c>
      <c r="L23" s="297">
        <f t="shared" si="4"/>
        <v>321671.52385195513</v>
      </c>
      <c r="M23" s="297">
        <f t="shared" si="4"/>
        <v>321671.52385195513</v>
      </c>
      <c r="N23" s="297">
        <f t="shared" si="4"/>
        <v>321671.52385195513</v>
      </c>
      <c r="O23" s="297">
        <f t="shared" si="4"/>
        <v>321671.52385195513</v>
      </c>
      <c r="P23" s="297">
        <f t="shared" si="4"/>
        <v>321671.52385195513</v>
      </c>
      <c r="Q23" s="297">
        <f t="shared" si="4"/>
        <v>321671.52385195513</v>
      </c>
      <c r="R23" s="297">
        <f t="shared" si="4"/>
        <v>321671.52385195513</v>
      </c>
      <c r="S23" s="297">
        <f t="shared" si="4"/>
        <v>321671.52385195513</v>
      </c>
      <c r="T23" s="297">
        <f t="shared" si="4"/>
        <v>321671.52385195513</v>
      </c>
      <c r="U23" s="297">
        <f t="shared" si="4"/>
        <v>321671.52385195513</v>
      </c>
      <c r="V23" s="297">
        <f t="shared" si="4"/>
        <v>321671.52385195513</v>
      </c>
      <c r="W23" s="297">
        <f t="shared" si="4"/>
        <v>321671.52385195513</v>
      </c>
      <c r="X23" s="297">
        <f t="shared" si="4"/>
        <v>321671.52385195513</v>
      </c>
      <c r="Y23" s="297">
        <f t="shared" si="4"/>
        <v>321671.52385195513</v>
      </c>
      <c r="Z23" s="297">
        <f t="shared" si="4"/>
        <v>321671.52385195513</v>
      </c>
      <c r="AA23" s="297">
        <f t="shared" si="4"/>
        <v>321671.52385195513</v>
      </c>
      <c r="AC23">
        <v>-501021.45118415315</v>
      </c>
      <c r="AD23">
        <v>-4438292.6841791635</v>
      </c>
    </row>
    <row r="24" spans="2:30" ht="15" x14ac:dyDescent="0.25">
      <c r="B24" s="292" t="s">
        <v>331</v>
      </c>
      <c r="C24" s="293">
        <f t="shared" si="0"/>
        <v>0</v>
      </c>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C24">
        <v>-399859.08674832224</v>
      </c>
      <c r="AD24">
        <v>-3858544.40928633</v>
      </c>
    </row>
    <row r="25" spans="2:30" ht="15" x14ac:dyDescent="0.25">
      <c r="B25" s="290" t="s">
        <v>325</v>
      </c>
      <c r="C25" s="303">
        <f t="shared" si="0"/>
        <v>605734042.51870859</v>
      </c>
      <c r="D25" s="297">
        <f t="shared" ref="D25:AA25" si="5">D19-D23</f>
        <v>0</v>
      </c>
      <c r="E25" s="297">
        <f t="shared" si="5"/>
        <v>-49890879</v>
      </c>
      <c r="F25" s="297">
        <f t="shared" si="5"/>
        <v>-49890879</v>
      </c>
      <c r="G25" s="297">
        <f t="shared" si="5"/>
        <v>1902897.7608952448</v>
      </c>
      <c r="H25" s="297">
        <f t="shared" si="5"/>
        <v>587064.12800795585</v>
      </c>
      <c r="I25" s="297">
        <f t="shared" si="5"/>
        <v>48841358.027191468</v>
      </c>
      <c r="J25" s="297">
        <f t="shared" si="5"/>
        <v>47527211.163495883</v>
      </c>
      <c r="K25" s="297">
        <f t="shared" si="5"/>
        <v>46212042.015441693</v>
      </c>
      <c r="L25" s="297">
        <f t="shared" si="5"/>
        <v>44896770.638951652</v>
      </c>
      <c r="M25" s="297">
        <f t="shared" si="5"/>
        <v>43581397.034025736</v>
      </c>
      <c r="N25" s="297">
        <f t="shared" si="5"/>
        <v>42265921.200663969</v>
      </c>
      <c r="O25" s="297">
        <f t="shared" si="5"/>
        <v>40950343.138866335</v>
      </c>
      <c r="P25" s="297">
        <f t="shared" si="5"/>
        <v>39634100.592235595</v>
      </c>
      <c r="Q25" s="297">
        <f t="shared" si="5"/>
        <v>38318369.187784173</v>
      </c>
      <c r="R25" s="297">
        <f t="shared" si="5"/>
        <v>37002995.582858272</v>
      </c>
      <c r="S25" s="297">
        <f t="shared" si="5"/>
        <v>35687008.607317179</v>
      </c>
      <c r="T25" s="297">
        <f t="shared" si="5"/>
        <v>34370919.403340243</v>
      </c>
      <c r="U25" s="297">
        <f t="shared" si="5"/>
        <v>33054727.970927447</v>
      </c>
      <c r="V25" s="297">
        <f t="shared" si="5"/>
        <v>31738434.310078792</v>
      </c>
      <c r="W25" s="297">
        <f t="shared" si="5"/>
        <v>30422038.420794263</v>
      </c>
      <c r="X25" s="297">
        <f t="shared" si="5"/>
        <v>29105540.303073891</v>
      </c>
      <c r="Y25" s="297">
        <f t="shared" si="5"/>
        <v>27788939.956917644</v>
      </c>
      <c r="Z25" s="297">
        <f t="shared" si="5"/>
        <v>26472288.496543474</v>
      </c>
      <c r="AA25" s="297">
        <f t="shared" si="5"/>
        <v>25155432.579297584</v>
      </c>
      <c r="AC25">
        <v>-298696.72231249139</v>
      </c>
      <c r="AD25">
        <v>-3278796.1343934964</v>
      </c>
    </row>
    <row r="26" spans="2:30" ht="15" x14ac:dyDescent="0.25">
      <c r="B26" s="290" t="s">
        <v>328</v>
      </c>
      <c r="C26" s="304">
        <f>C19/C23</f>
        <v>3.945098980208372</v>
      </c>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C26">
        <v>-197534.35787666051</v>
      </c>
      <c r="AD26">
        <v>-2699047.8595006629</v>
      </c>
    </row>
    <row r="27" spans="2:30" ht="15.75" thickBot="1" x14ac:dyDescent="0.3">
      <c r="D27" s="73"/>
      <c r="E27" s="73"/>
      <c r="F27" s="73"/>
      <c r="G27" s="73"/>
      <c r="H27" s="73"/>
      <c r="I27" s="73"/>
      <c r="J27" s="73"/>
      <c r="K27" s="73"/>
      <c r="L27" s="73"/>
      <c r="M27" s="73"/>
      <c r="N27" s="73"/>
      <c r="O27" s="73"/>
      <c r="P27" s="73"/>
      <c r="Q27" s="73"/>
      <c r="R27" s="73"/>
      <c r="S27" s="73"/>
      <c r="T27" s="73"/>
      <c r="U27" s="73"/>
      <c r="V27" s="73"/>
      <c r="W27" s="73"/>
      <c r="X27" s="73"/>
      <c r="Y27" s="73"/>
      <c r="Z27" s="73"/>
      <c r="AA27" s="73"/>
      <c r="AC27">
        <v>-96371.99344082961</v>
      </c>
      <c r="AD27">
        <v>-2119299.5846078293</v>
      </c>
    </row>
    <row r="28" spans="2:30" ht="15.75" thickBot="1" x14ac:dyDescent="0.3">
      <c r="B28" s="290" t="s">
        <v>332</v>
      </c>
      <c r="C28" s="239" t="s">
        <v>333</v>
      </c>
      <c r="D28" s="298">
        <v>7.0000000000000007E-2</v>
      </c>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C28">
        <v>4790.370995002304</v>
      </c>
      <c r="AD28">
        <v>-1539551.3097149949</v>
      </c>
    </row>
    <row r="29" spans="2:30" ht="15" x14ac:dyDescent="0.25">
      <c r="B29" s="292" t="s">
        <v>311</v>
      </c>
      <c r="C29" s="292"/>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row>
    <row r="30" spans="2:30" ht="15" x14ac:dyDescent="0.25">
      <c r="B30" s="280" t="s">
        <v>312</v>
      </c>
      <c r="C30" s="215">
        <f>SUM(D30:AA30)</f>
        <v>-10974849.895449858</v>
      </c>
      <c r="D30" s="296">
        <f t="shared" ref="D30:AA30" si="6">D8</f>
        <v>0</v>
      </c>
      <c r="E30" s="296">
        <f t="shared" si="6"/>
        <v>0</v>
      </c>
      <c r="F30" s="296">
        <f t="shared" si="6"/>
        <v>0</v>
      </c>
      <c r="G30" s="296">
        <f t="shared" si="6"/>
        <v>-1045223.799566653</v>
      </c>
      <c r="H30" s="296">
        <f t="shared" si="6"/>
        <v>-992962.60958832037</v>
      </c>
      <c r="I30" s="296">
        <f t="shared" si="6"/>
        <v>-940701.41960998776</v>
      </c>
      <c r="J30" s="296">
        <f t="shared" si="6"/>
        <v>-888440.22963165515</v>
      </c>
      <c r="K30" s="296">
        <f t="shared" si="6"/>
        <v>-836179.03965332243</v>
      </c>
      <c r="L30" s="296">
        <f t="shared" si="6"/>
        <v>-783917.84967498982</v>
      </c>
      <c r="M30" s="296">
        <f t="shared" si="6"/>
        <v>-731656.65969665721</v>
      </c>
      <c r="N30" s="296">
        <f t="shared" si="6"/>
        <v>-679395.4697183246</v>
      </c>
      <c r="O30" s="296">
        <f t="shared" si="6"/>
        <v>-627134.27973999199</v>
      </c>
      <c r="P30" s="296">
        <f t="shared" si="6"/>
        <v>-574873.08976165927</v>
      </c>
      <c r="Q30" s="296">
        <f t="shared" si="6"/>
        <v>-522611.8997833266</v>
      </c>
      <c r="R30" s="296">
        <f t="shared" si="6"/>
        <v>-470350.70980499388</v>
      </c>
      <c r="S30" s="296">
        <f t="shared" si="6"/>
        <v>-418089.51982666121</v>
      </c>
      <c r="T30" s="296">
        <f t="shared" si="6"/>
        <v>-365828.32984832855</v>
      </c>
      <c r="U30" s="296">
        <f t="shared" si="6"/>
        <v>-313567.13986999582</v>
      </c>
      <c r="V30" s="296">
        <f t="shared" si="6"/>
        <v>-261305.94989166319</v>
      </c>
      <c r="W30" s="296">
        <f t="shared" si="6"/>
        <v>-209044.75991333052</v>
      </c>
      <c r="X30" s="296">
        <f t="shared" si="6"/>
        <v>-156783.56993499785</v>
      </c>
      <c r="Y30" s="296">
        <f t="shared" si="6"/>
        <v>-104522.3799566652</v>
      </c>
      <c r="Z30" s="296">
        <f t="shared" si="6"/>
        <v>-52261.189978332535</v>
      </c>
      <c r="AA30" s="296">
        <f t="shared" si="6"/>
        <v>0</v>
      </c>
    </row>
    <row r="31" spans="2:30" ht="15" x14ac:dyDescent="0.25">
      <c r="B31" s="291" t="s">
        <v>313</v>
      </c>
      <c r="C31" s="216">
        <f t="shared" ref="C31:C32" si="7">SUM(D31:AA31)</f>
        <v>-31642942.98897668</v>
      </c>
      <c r="D31" s="296">
        <f t="shared" ref="D31:AA31" si="8">D9</f>
        <v>0</v>
      </c>
      <c r="E31" s="296">
        <f t="shared" si="8"/>
        <v>0</v>
      </c>
      <c r="F31" s="296">
        <f t="shared" si="8"/>
        <v>0</v>
      </c>
      <c r="G31" s="296">
        <f t="shared" si="8"/>
        <v>-1963610.8081544447</v>
      </c>
      <c r="H31" s="296">
        <f t="shared" si="8"/>
        <v>-1917930.4082388892</v>
      </c>
      <c r="I31" s="296">
        <f t="shared" si="8"/>
        <v>-1872250.0083233337</v>
      </c>
      <c r="J31" s="296">
        <f t="shared" si="8"/>
        <v>-1826569.608407778</v>
      </c>
      <c r="K31" s="296">
        <f t="shared" si="8"/>
        <v>-1780889.2084922227</v>
      </c>
      <c r="L31" s="296">
        <f t="shared" si="8"/>
        <v>-1735208.8085766672</v>
      </c>
      <c r="M31" s="296">
        <f t="shared" si="8"/>
        <v>-1689528.4086611117</v>
      </c>
      <c r="N31" s="296">
        <f t="shared" si="8"/>
        <v>-1643848.008745556</v>
      </c>
      <c r="O31" s="296">
        <f t="shared" si="8"/>
        <v>-1598167.6088300007</v>
      </c>
      <c r="P31" s="296">
        <f t="shared" si="8"/>
        <v>-1552487.2089144452</v>
      </c>
      <c r="Q31" s="296">
        <f t="shared" si="8"/>
        <v>-1506806.8089988898</v>
      </c>
      <c r="R31" s="296">
        <f t="shared" si="8"/>
        <v>-1461126.4090833343</v>
      </c>
      <c r="S31" s="296">
        <f t="shared" si="8"/>
        <v>-1415446.0091677788</v>
      </c>
      <c r="T31" s="296">
        <f t="shared" si="8"/>
        <v>-1369765.6092522233</v>
      </c>
      <c r="U31" s="296">
        <f t="shared" si="8"/>
        <v>-1324085.2093366678</v>
      </c>
      <c r="V31" s="296">
        <f t="shared" si="8"/>
        <v>-1278404.8094211123</v>
      </c>
      <c r="W31" s="296">
        <f t="shared" si="8"/>
        <v>-1232724.4095055568</v>
      </c>
      <c r="X31" s="296">
        <f t="shared" si="8"/>
        <v>-1187044.0095900011</v>
      </c>
      <c r="Y31" s="296">
        <f t="shared" si="8"/>
        <v>-1141363.6096744456</v>
      </c>
      <c r="Z31" s="296">
        <f t="shared" si="8"/>
        <v>-1095683.2097588901</v>
      </c>
      <c r="AA31" s="296">
        <f t="shared" si="8"/>
        <v>-1050002.8098433337</v>
      </c>
    </row>
    <row r="32" spans="2:30" ht="15" x14ac:dyDescent="0.25">
      <c r="B32" s="280" t="s">
        <v>314</v>
      </c>
      <c r="C32" s="215">
        <f t="shared" si="7"/>
        <v>-14700195.376556667</v>
      </c>
      <c r="D32" s="296">
        <f t="shared" ref="D32:AA32" si="9">D10</f>
        <v>0</v>
      </c>
      <c r="E32" s="296">
        <f t="shared" si="9"/>
        <v>0</v>
      </c>
      <c r="F32" s="296">
        <f t="shared" si="9"/>
        <v>0</v>
      </c>
      <c r="G32" s="296">
        <f t="shared" si="9"/>
        <v>-350015.79744777782</v>
      </c>
      <c r="H32" s="296">
        <f t="shared" si="9"/>
        <v>-385015.14806755562</v>
      </c>
      <c r="I32" s="296">
        <f t="shared" si="9"/>
        <v>-420014.49868733343</v>
      </c>
      <c r="J32" s="296">
        <f t="shared" si="9"/>
        <v>-455013.84930711123</v>
      </c>
      <c r="K32" s="296">
        <f t="shared" si="9"/>
        <v>-490013.19992688904</v>
      </c>
      <c r="L32" s="296">
        <f t="shared" si="9"/>
        <v>-525012.55054666684</v>
      </c>
      <c r="M32" s="296">
        <f t="shared" si="9"/>
        <v>-560011.90116644464</v>
      </c>
      <c r="N32" s="296">
        <f t="shared" si="9"/>
        <v>-595011.25178622233</v>
      </c>
      <c r="O32" s="296">
        <f t="shared" si="9"/>
        <v>-630010.60240600002</v>
      </c>
      <c r="P32" s="296">
        <f t="shared" si="9"/>
        <v>-665009.95302577782</v>
      </c>
      <c r="Q32" s="296">
        <f t="shared" si="9"/>
        <v>-700009.30364555563</v>
      </c>
      <c r="R32" s="296">
        <f t="shared" si="9"/>
        <v>-735008.65426533332</v>
      </c>
      <c r="S32" s="296">
        <f t="shared" si="9"/>
        <v>-770008.004885111</v>
      </c>
      <c r="T32" s="296">
        <f t="shared" si="9"/>
        <v>-805007.35550488881</v>
      </c>
      <c r="U32" s="296">
        <f t="shared" si="9"/>
        <v>-840006.70612466661</v>
      </c>
      <c r="V32" s="296">
        <f t="shared" si="9"/>
        <v>-875006.05674444442</v>
      </c>
      <c r="W32" s="296">
        <f t="shared" si="9"/>
        <v>-910005.40736422199</v>
      </c>
      <c r="X32" s="296">
        <f t="shared" si="9"/>
        <v>-945004.75798399979</v>
      </c>
      <c r="Y32" s="296">
        <f t="shared" si="9"/>
        <v>-980004.1086037776</v>
      </c>
      <c r="Z32" s="296">
        <f t="shared" si="9"/>
        <v>-1015003.4592235554</v>
      </c>
      <c r="AA32" s="296">
        <f t="shared" si="9"/>
        <v>-1050002.8098433337</v>
      </c>
    </row>
    <row r="33" spans="2:27" ht="15" x14ac:dyDescent="0.25">
      <c r="B33" s="292" t="s">
        <v>310</v>
      </c>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row>
    <row r="34" spans="2:27" ht="15" x14ac:dyDescent="0.25">
      <c r="B34" s="280" t="s">
        <v>321</v>
      </c>
      <c r="C34" s="283">
        <f t="shared" ref="C34:C38" si="10">SUM(D34:AA34)</f>
        <v>363440413.54268676</v>
      </c>
      <c r="D34" s="297">
        <f t="shared" ref="D34:AA34" si="11">D12/((1+$D$28)^D$5)</f>
        <v>0</v>
      </c>
      <c r="E34" s="297">
        <f t="shared" si="11"/>
        <v>0</v>
      </c>
      <c r="F34" s="297">
        <f t="shared" si="11"/>
        <v>0</v>
      </c>
      <c r="G34" s="297">
        <f t="shared" si="11"/>
        <v>38645937.761086084</v>
      </c>
      <c r="H34" s="297">
        <f t="shared" si="11"/>
        <v>35220055.055970311</v>
      </c>
      <c r="I34" s="297">
        <f t="shared" si="11"/>
        <v>32077019.878321595</v>
      </c>
      <c r="J34" s="297">
        <f t="shared" si="11"/>
        <v>29194486.403736472</v>
      </c>
      <c r="K34" s="297">
        <f t="shared" si="11"/>
        <v>26551822.015612248</v>
      </c>
      <c r="L34" s="297">
        <f t="shared" si="11"/>
        <v>24129978.783888321</v>
      </c>
      <c r="M34" s="297">
        <f t="shared" si="11"/>
        <v>21911374.427381217</v>
      </c>
      <c r="N34" s="297">
        <f t="shared" si="11"/>
        <v>19879782.068920854</v>
      </c>
      <c r="O34" s="297">
        <f t="shared" si="11"/>
        <v>18020228.142291393</v>
      </c>
      <c r="P34" s="297">
        <f t="shared" si="11"/>
        <v>16318897.856216893</v>
      </c>
      <c r="Q34" s="297">
        <f t="shared" si="11"/>
        <v>14763047.663562544</v>
      </c>
      <c r="R34" s="297">
        <f t="shared" si="11"/>
        <v>13340924.223781075</v>
      </c>
      <c r="S34" s="297">
        <f t="shared" si="11"/>
        <v>12041689.383639585</v>
      </c>
      <c r="T34" s="297">
        <f t="shared" si="11"/>
        <v>10855350.735616764</v>
      </c>
      <c r="U34" s="297">
        <f t="shared" si="11"/>
        <v>9772697.3452531118</v>
      </c>
      <c r="V34" s="297">
        <f t="shared" si="11"/>
        <v>8785240.2683421262</v>
      </c>
      <c r="W34" s="297">
        <f t="shared" si="11"/>
        <v>7885157.5063315891</v>
      </c>
      <c r="X34" s="297">
        <f t="shared" si="11"/>
        <v>7065243.0738121001</v>
      </c>
      <c r="Y34" s="297">
        <f t="shared" si="11"/>
        <v>6318859.8756453013</v>
      </c>
      <c r="Z34" s="297">
        <f t="shared" si="11"/>
        <v>5639896.1132577918</v>
      </c>
      <c r="AA34" s="297">
        <f t="shared" si="11"/>
        <v>5022724.9600195419</v>
      </c>
    </row>
    <row r="35" spans="2:27" ht="15" x14ac:dyDescent="0.25">
      <c r="B35" s="291" t="s">
        <v>315</v>
      </c>
      <c r="C35" s="294">
        <f t="shared" si="10"/>
        <v>1732837.594857286</v>
      </c>
      <c r="D35" s="297">
        <f t="shared" ref="D35:AA35" si="12">D13/((1+$D$28)^D$5)</f>
        <v>0</v>
      </c>
      <c r="E35" s="297">
        <f t="shared" si="12"/>
        <v>0</v>
      </c>
      <c r="F35" s="297">
        <f t="shared" si="12"/>
        <v>0</v>
      </c>
      <c r="G35" s="297">
        <f t="shared" si="12"/>
        <v>241044.8199672341</v>
      </c>
      <c r="H35" s="297">
        <f t="shared" si="12"/>
        <v>214011.75604567508</v>
      </c>
      <c r="I35" s="297">
        <f t="shared" si="12"/>
        <v>189484.09290812357</v>
      </c>
      <c r="J35" s="297">
        <f t="shared" si="12"/>
        <v>167249.7185585722</v>
      </c>
      <c r="K35" s="297">
        <f t="shared" si="12"/>
        <v>147113.55123348846</v>
      </c>
      <c r="L35" s="297">
        <f t="shared" si="12"/>
        <v>128896.21895457516</v>
      </c>
      <c r="M35" s="297">
        <f t="shared" si="12"/>
        <v>112432.83896349237</v>
      </c>
      <c r="N35" s="297">
        <f t="shared" si="12"/>
        <v>97571.889621188282</v>
      </c>
      <c r="O35" s="297">
        <f t="shared" si="12"/>
        <v>84174.167897502499</v>
      </c>
      <c r="P35" s="297">
        <f t="shared" si="12"/>
        <v>72111.826080414903</v>
      </c>
      <c r="Q35" s="297">
        <f t="shared" si="12"/>
        <v>61267.481801541988</v>
      </c>
      <c r="R35" s="297">
        <f t="shared" si="12"/>
        <v>51533.395907839047</v>
      </c>
      <c r="S35" s="297">
        <f t="shared" si="12"/>
        <v>42810.713111392768</v>
      </c>
      <c r="T35" s="297">
        <f t="shared" si="12"/>
        <v>35008.760721933337</v>
      </c>
      <c r="U35" s="297">
        <f t="shared" si="12"/>
        <v>28044.401112363157</v>
      </c>
      <c r="V35" s="297">
        <f t="shared" si="12"/>
        <v>21841.433888133295</v>
      </c>
      <c r="W35" s="297">
        <f t="shared" si="12"/>
        <v>16330.044028510874</v>
      </c>
      <c r="X35" s="297">
        <f t="shared" si="12"/>
        <v>11446.292543348742</v>
      </c>
      <c r="Y35" s="297">
        <f t="shared" si="12"/>
        <v>7131.6464444540416</v>
      </c>
      <c r="Z35" s="297">
        <f t="shared" si="12"/>
        <v>3332.5450675018856</v>
      </c>
      <c r="AA35" s="297">
        <f t="shared" si="12"/>
        <v>0</v>
      </c>
    </row>
    <row r="36" spans="2:27" ht="15" x14ac:dyDescent="0.25">
      <c r="B36" s="280" t="s">
        <v>316</v>
      </c>
      <c r="C36" s="283">
        <f t="shared" si="10"/>
        <v>1418893.0286063463</v>
      </c>
      <c r="D36" s="297">
        <f t="shared" ref="D36:AA36" si="13">D14/((1+$D$28)^D$5)</f>
        <v>0</v>
      </c>
      <c r="E36" s="297">
        <f t="shared" si="13"/>
        <v>0</v>
      </c>
      <c r="F36" s="297">
        <f t="shared" si="13"/>
        <v>0</v>
      </c>
      <c r="G36" s="297">
        <f t="shared" si="13"/>
        <v>197373.84256217521</v>
      </c>
      <c r="H36" s="297">
        <f t="shared" si="13"/>
        <v>175238.45834959479</v>
      </c>
      <c r="I36" s="297">
        <f t="shared" si="13"/>
        <v>155154.56223771305</v>
      </c>
      <c r="J36" s="297">
        <f t="shared" si="13"/>
        <v>136948.47134169895</v>
      </c>
      <c r="K36" s="297">
        <f t="shared" si="13"/>
        <v>120460.44757928439</v>
      </c>
      <c r="L36" s="297">
        <f t="shared" si="13"/>
        <v>105543.61645381225</v>
      </c>
      <c r="M36" s="297">
        <f t="shared" si="13"/>
        <v>92062.967623263045</v>
      </c>
      <c r="N36" s="297">
        <f t="shared" si="13"/>
        <v>79894.431181736931</v>
      </c>
      <c r="O36" s="297">
        <f t="shared" si="13"/>
        <v>68924.02402450348</v>
      </c>
      <c r="P36" s="297">
        <f t="shared" si="13"/>
        <v>59047.061080182109</v>
      </c>
      <c r="Q36" s="297">
        <f t="shared" si="13"/>
        <v>50167.42657619551</v>
      </c>
      <c r="R36" s="297">
        <f t="shared" si="13"/>
        <v>42196.900858482193</v>
      </c>
      <c r="S36" s="297">
        <f t="shared" si="13"/>
        <v>35054.538615561542</v>
      </c>
      <c r="T36" s="297">
        <f t="shared" si="13"/>
        <v>28666.094662258267</v>
      </c>
      <c r="U36" s="297">
        <f t="shared" si="13"/>
        <v>22963.493721435196</v>
      </c>
      <c r="V36" s="297">
        <f t="shared" si="13"/>
        <v>17884.340904544537</v>
      </c>
      <c r="W36" s="297">
        <f t="shared" si="13"/>
        <v>13371.469835173488</v>
      </c>
      <c r="X36" s="297">
        <f t="shared" si="13"/>
        <v>9372.5255854019742</v>
      </c>
      <c r="Y36" s="297">
        <f t="shared" si="13"/>
        <v>5839.5798039887677</v>
      </c>
      <c r="Z36" s="297">
        <f t="shared" si="13"/>
        <v>2728.7756093405433</v>
      </c>
      <c r="AA36" s="297">
        <f t="shared" si="13"/>
        <v>0</v>
      </c>
    </row>
    <row r="37" spans="2:27" ht="15" x14ac:dyDescent="0.25">
      <c r="B37" s="291" t="s">
        <v>317</v>
      </c>
      <c r="C37" s="294">
        <f t="shared" si="10"/>
        <v>846060.66746159457</v>
      </c>
      <c r="D37" s="297">
        <f t="shared" ref="D37:AA37" si="14">D15/((1+$D$28)^D$5)</f>
        <v>0</v>
      </c>
      <c r="E37" s="297">
        <f t="shared" si="14"/>
        <v>0</v>
      </c>
      <c r="F37" s="297">
        <f t="shared" si="14"/>
        <v>0</v>
      </c>
      <c r="G37" s="297">
        <f t="shared" si="14"/>
        <v>117690.51056768771</v>
      </c>
      <c r="H37" s="297">
        <f t="shared" si="14"/>
        <v>104491.57480308719</v>
      </c>
      <c r="I37" s="297">
        <f t="shared" si="14"/>
        <v>92515.904892059509</v>
      </c>
      <c r="J37" s="297">
        <f t="shared" si="14"/>
        <v>81659.936820613264</v>
      </c>
      <c r="K37" s="297">
        <f t="shared" si="14"/>
        <v>71828.421612414095</v>
      </c>
      <c r="L37" s="297">
        <f t="shared" si="14"/>
        <v>62933.78061835347</v>
      </c>
      <c r="M37" s="297">
        <f t="shared" si="14"/>
        <v>54895.509573641662</v>
      </c>
      <c r="N37" s="297">
        <f t="shared" si="14"/>
        <v>47639.627800890616</v>
      </c>
      <c r="O37" s="297">
        <f t="shared" si="14"/>
        <v>41098.169202781275</v>
      </c>
      <c r="P37" s="297">
        <f t="shared" si="14"/>
        <v>35208.711933846884</v>
      </c>
      <c r="Q37" s="297">
        <f t="shared" si="14"/>
        <v>29913.943869028793</v>
      </c>
      <c r="R37" s="297">
        <f t="shared" si="14"/>
        <v>25161.261198248514</v>
      </c>
      <c r="S37" s="297">
        <f t="shared" si="14"/>
        <v>20902.397672480598</v>
      </c>
      <c r="T37" s="297">
        <f t="shared" si="14"/>
        <v>17093.082208804226</v>
      </c>
      <c r="U37" s="297">
        <f t="shared" si="14"/>
        <v>13692.722730684291</v>
      </c>
      <c r="V37" s="297">
        <f t="shared" si="14"/>
        <v>10664.114276233871</v>
      </c>
      <c r="W37" s="297">
        <f t="shared" si="14"/>
        <v>7973.169552324388</v>
      </c>
      <c r="X37" s="297">
        <f t="shared" si="14"/>
        <v>5588.6702469563461</v>
      </c>
      <c r="Y37" s="297">
        <f t="shared" si="14"/>
        <v>3482.0375370444522</v>
      </c>
      <c r="Z37" s="297">
        <f t="shared" si="14"/>
        <v>1627.1203444132939</v>
      </c>
      <c r="AA37" s="297">
        <f t="shared" si="14"/>
        <v>0</v>
      </c>
    </row>
    <row r="38" spans="2:27" ht="15" x14ac:dyDescent="0.25">
      <c r="B38" s="280" t="s">
        <v>318</v>
      </c>
      <c r="C38" s="283">
        <f t="shared" si="10"/>
        <v>1076203.1663033974</v>
      </c>
      <c r="D38" s="297">
        <f t="shared" ref="D38:AA38" si="15">D16/((1+$D$28)^D$5)</f>
        <v>0</v>
      </c>
      <c r="E38" s="297">
        <f t="shared" si="15"/>
        <v>0</v>
      </c>
      <c r="F38" s="297">
        <f t="shared" si="15"/>
        <v>0</v>
      </c>
      <c r="G38" s="297">
        <f t="shared" si="15"/>
        <v>146108.09079014871</v>
      </c>
      <c r="H38" s="297">
        <f t="shared" si="15"/>
        <v>129722.13668284231</v>
      </c>
      <c r="I38" s="297">
        <f t="shared" si="15"/>
        <v>115467.89061875698</v>
      </c>
      <c r="J38" s="297">
        <f t="shared" si="15"/>
        <v>103000.96532945317</v>
      </c>
      <c r="K38" s="297">
        <f t="shared" si="15"/>
        <v>91076.062497496692</v>
      </c>
      <c r="L38" s="297">
        <f t="shared" si="15"/>
        <v>80214.993172455273</v>
      </c>
      <c r="M38" s="297">
        <f t="shared" si="15"/>
        <v>70333.238720535461</v>
      </c>
      <c r="N38" s="297">
        <f t="shared" si="15"/>
        <v>61352.547990020299</v>
      </c>
      <c r="O38" s="297">
        <f t="shared" si="15"/>
        <v>53200.49456293301</v>
      </c>
      <c r="P38" s="297">
        <f t="shared" si="15"/>
        <v>45576.747678525171</v>
      </c>
      <c r="Q38" s="297">
        <f t="shared" si="15"/>
        <v>38921.040011874044</v>
      </c>
      <c r="R38" s="297">
        <f t="shared" si="15"/>
        <v>33070.793981522176</v>
      </c>
      <c r="S38" s="297">
        <f t="shared" si="15"/>
        <v>27611.654650090572</v>
      </c>
      <c r="T38" s="297">
        <f t="shared" si="15"/>
        <v>22692.89429644472</v>
      </c>
      <c r="U38" s="297">
        <f t="shared" si="15"/>
        <v>18269.290624680219</v>
      </c>
      <c r="V38" s="297">
        <f t="shared" si="15"/>
        <v>14299.087025591902</v>
      </c>
      <c r="W38" s="297">
        <f t="shared" si="15"/>
        <v>10743.741728267261</v>
      </c>
      <c r="X38" s="297">
        <f t="shared" si="15"/>
        <v>7567.6943475533335</v>
      </c>
      <c r="Y38" s="297">
        <f t="shared" si="15"/>
        <v>4738.1486636758318</v>
      </c>
      <c r="Z38" s="297">
        <f t="shared" si="15"/>
        <v>2235.6529305303097</v>
      </c>
      <c r="AA38" s="297">
        <f t="shared" si="15"/>
        <v>0</v>
      </c>
    </row>
    <row r="39" spans="2:27" ht="15" x14ac:dyDescent="0.25">
      <c r="B39" s="291" t="s">
        <v>319</v>
      </c>
      <c r="C39" s="294">
        <v>0</v>
      </c>
      <c r="D39" s="297">
        <f t="shared" ref="D39:AA39" si="16">D17/((1+$D$28)^D$5)</f>
        <v>0</v>
      </c>
      <c r="E39" s="297">
        <f t="shared" si="16"/>
        <v>0</v>
      </c>
      <c r="F39" s="297">
        <f t="shared" si="16"/>
        <v>0</v>
      </c>
      <c r="G39" s="297">
        <f t="shared" si="16"/>
        <v>0</v>
      </c>
      <c r="H39" s="297">
        <f t="shared" si="16"/>
        <v>0</v>
      </c>
      <c r="I39" s="297">
        <f t="shared" si="16"/>
        <v>0</v>
      </c>
      <c r="J39" s="297">
        <f t="shared" si="16"/>
        <v>0</v>
      </c>
      <c r="K39" s="297">
        <f t="shared" si="16"/>
        <v>0</v>
      </c>
      <c r="L39" s="297">
        <f t="shared" si="16"/>
        <v>0</v>
      </c>
      <c r="M39" s="297">
        <f t="shared" si="16"/>
        <v>0</v>
      </c>
      <c r="N39" s="297">
        <f t="shared" si="16"/>
        <v>0</v>
      </c>
      <c r="O39" s="297">
        <f t="shared" si="16"/>
        <v>0</v>
      </c>
      <c r="P39" s="297">
        <f t="shared" si="16"/>
        <v>0</v>
      </c>
      <c r="Q39" s="297">
        <f t="shared" si="16"/>
        <v>0</v>
      </c>
      <c r="R39" s="297">
        <f t="shared" si="16"/>
        <v>0</v>
      </c>
      <c r="S39" s="297">
        <f t="shared" si="16"/>
        <v>0</v>
      </c>
      <c r="T39" s="297">
        <f t="shared" si="16"/>
        <v>0</v>
      </c>
      <c r="U39" s="297">
        <f t="shared" si="16"/>
        <v>0</v>
      </c>
      <c r="V39" s="297">
        <f t="shared" si="16"/>
        <v>0</v>
      </c>
      <c r="W39" s="297">
        <f t="shared" si="16"/>
        <v>0</v>
      </c>
      <c r="X39" s="297">
        <f t="shared" si="16"/>
        <v>0</v>
      </c>
      <c r="Y39" s="297">
        <f t="shared" si="16"/>
        <v>0</v>
      </c>
      <c r="Z39" s="297">
        <f t="shared" si="16"/>
        <v>0</v>
      </c>
      <c r="AA39" s="297">
        <f t="shared" si="16"/>
        <v>0</v>
      </c>
    </row>
    <row r="40" spans="2:27" ht="15" x14ac:dyDescent="0.25">
      <c r="B40" s="280" t="s">
        <v>354</v>
      </c>
      <c r="C40" s="283">
        <f t="shared" ref="C40" si="17">SUM(D40:AA40)</f>
        <v>1186660.0318723773</v>
      </c>
      <c r="D40" s="297">
        <f t="shared" ref="D40:AA40" si="18">D18/((1+$D$28)^D$5)</f>
        <v>0</v>
      </c>
      <c r="E40" s="297">
        <f t="shared" si="18"/>
        <v>0</v>
      </c>
      <c r="F40" s="297">
        <f t="shared" si="18"/>
        <v>0</v>
      </c>
      <c r="G40" s="297">
        <f t="shared" si="18"/>
        <v>165069.27977203034</v>
      </c>
      <c r="H40" s="297">
        <f t="shared" si="18"/>
        <v>146556.8371807746</v>
      </c>
      <c r="I40" s="297">
        <f t="shared" si="18"/>
        <v>129760.11162095143</v>
      </c>
      <c r="J40" s="297">
        <f t="shared" si="18"/>
        <v>114533.84722513883</v>
      </c>
      <c r="K40" s="297">
        <f t="shared" si="18"/>
        <v>100744.45055537227</v>
      </c>
      <c r="L40" s="297">
        <f t="shared" si="18"/>
        <v>88269.086351085483</v>
      </c>
      <c r="M40" s="297">
        <f t="shared" si="18"/>
        <v>76994.841676959331</v>
      </c>
      <c r="N40" s="297">
        <f t="shared" si="18"/>
        <v>66817.953391219693</v>
      </c>
      <c r="O40" s="297">
        <f t="shared" si="18"/>
        <v>57643.094226789115</v>
      </c>
      <c r="P40" s="297">
        <f t="shared" si="18"/>
        <v>49382.713122638648</v>
      </c>
      <c r="Q40" s="297">
        <f t="shared" si="18"/>
        <v>41956.425762649655</v>
      </c>
      <c r="R40" s="297">
        <f t="shared" si="18"/>
        <v>35290.451576060455</v>
      </c>
      <c r="S40" s="297">
        <f t="shared" si="18"/>
        <v>29317.093728814511</v>
      </c>
      <c r="T40" s="297">
        <f t="shared" si="18"/>
        <v>23974.258890385696</v>
      </c>
      <c r="U40" s="297">
        <f t="shared" si="18"/>
        <v>19205.013797371717</v>
      </c>
      <c r="V40" s="297">
        <f t="shared" si="18"/>
        <v>14957.175854650866</v>
      </c>
      <c r="W40" s="297">
        <f t="shared" si="18"/>
        <v>11182.935218430557</v>
      </c>
      <c r="X40" s="297">
        <f t="shared" si="18"/>
        <v>7838.5059942270236</v>
      </c>
      <c r="Y40" s="297">
        <f t="shared" si="18"/>
        <v>4883.8043577738445</v>
      </c>
      <c r="Z40" s="297">
        <f t="shared" si="18"/>
        <v>2282.1515690531965</v>
      </c>
      <c r="AA40" s="297">
        <f t="shared" si="18"/>
        <v>0</v>
      </c>
    </row>
    <row r="41" spans="2:27" ht="15" x14ac:dyDescent="0.25">
      <c r="B41" s="218" t="s">
        <v>323</v>
      </c>
      <c r="C41" s="308">
        <f t="shared" ref="C41" si="19">SUM(D41:AA41)</f>
        <v>369701068.03178787</v>
      </c>
      <c r="D41" s="297">
        <f>SUM(D34:D40)</f>
        <v>0</v>
      </c>
      <c r="E41" s="297">
        <f t="shared" ref="E41:AA41" si="20">SUM(E34:E40)</f>
        <v>0</v>
      </c>
      <c r="F41" s="297">
        <f t="shared" si="20"/>
        <v>0</v>
      </c>
      <c r="G41" s="297">
        <f t="shared" si="20"/>
        <v>39513224.304745354</v>
      </c>
      <c r="H41" s="297">
        <f t="shared" si="20"/>
        <v>35990075.819032282</v>
      </c>
      <c r="I41" s="297">
        <f t="shared" si="20"/>
        <v>32759402.440599203</v>
      </c>
      <c r="J41" s="297">
        <f t="shared" si="20"/>
        <v>29797879.343011949</v>
      </c>
      <c r="K41" s="297">
        <f t="shared" si="20"/>
        <v>27083044.949090306</v>
      </c>
      <c r="L41" s="297">
        <f t="shared" si="20"/>
        <v>24595836.479438603</v>
      </c>
      <c r="M41" s="297">
        <f t="shared" si="20"/>
        <v>22318093.823939111</v>
      </c>
      <c r="N41" s="297">
        <f t="shared" si="20"/>
        <v>20233058.518905908</v>
      </c>
      <c r="O41" s="297">
        <f t="shared" si="20"/>
        <v>18325268.092205904</v>
      </c>
      <c r="P41" s="297">
        <f t="shared" si="20"/>
        <v>16580224.916112501</v>
      </c>
      <c r="Q41" s="297">
        <f t="shared" si="20"/>
        <v>14985273.981583832</v>
      </c>
      <c r="R41" s="297">
        <f t="shared" si="20"/>
        <v>13528177.027303228</v>
      </c>
      <c r="S41" s="297">
        <f t="shared" si="20"/>
        <v>12197385.781417925</v>
      </c>
      <c r="T41" s="297">
        <f t="shared" si="20"/>
        <v>10982785.82639659</v>
      </c>
      <c r="U41" s="297">
        <f t="shared" si="20"/>
        <v>9874872.267239647</v>
      </c>
      <c r="V41" s="297">
        <f t="shared" si="20"/>
        <v>8864886.4202912822</v>
      </c>
      <c r="W41" s="297">
        <f t="shared" si="20"/>
        <v>7944758.8666942958</v>
      </c>
      <c r="X41" s="297">
        <f t="shared" si="20"/>
        <v>7107056.7625295864</v>
      </c>
      <c r="Y41" s="297">
        <f t="shared" si="20"/>
        <v>6344935.0924522374</v>
      </c>
      <c r="Z41" s="297">
        <f t="shared" si="20"/>
        <v>5652102.3587786322</v>
      </c>
      <c r="AA41" s="297">
        <f t="shared" si="20"/>
        <v>5022724.9600195419</v>
      </c>
    </row>
    <row r="42" spans="2:27" ht="15" x14ac:dyDescent="0.25">
      <c r="B42" s="292" t="s">
        <v>320</v>
      </c>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row>
    <row r="43" spans="2:27" ht="15" x14ac:dyDescent="0.25">
      <c r="B43" s="280" t="s">
        <v>670</v>
      </c>
      <c r="C43" s="283">
        <f t="shared" ref="C43:C47" si="21">SUM(D43:AA43)</f>
        <v>157935464.43334547</v>
      </c>
      <c r="D43" s="297">
        <f t="shared" ref="D43:AA43" si="22">D21/((1+$D$28)^D$5)</f>
        <v>0</v>
      </c>
      <c r="E43" s="297">
        <f t="shared" si="22"/>
        <v>43576625.906192683</v>
      </c>
      <c r="F43" s="297">
        <f t="shared" si="22"/>
        <v>40725818.603918388</v>
      </c>
      <c r="G43" s="297">
        <f t="shared" si="22"/>
        <v>38061512.713942423</v>
      </c>
      <c r="H43" s="297">
        <f t="shared" si="22"/>
        <v>35571507.20929198</v>
      </c>
      <c r="I43" s="297">
        <f t="shared" si="22"/>
        <v>0</v>
      </c>
      <c r="J43" s="297">
        <f t="shared" si="22"/>
        <v>0</v>
      </c>
      <c r="K43" s="297">
        <f t="shared" si="22"/>
        <v>0</v>
      </c>
      <c r="L43" s="297">
        <f t="shared" si="22"/>
        <v>0</v>
      </c>
      <c r="M43" s="297">
        <f t="shared" si="22"/>
        <v>0</v>
      </c>
      <c r="N43" s="297">
        <f t="shared" si="22"/>
        <v>0</v>
      </c>
      <c r="O43" s="297">
        <f t="shared" si="22"/>
        <v>0</v>
      </c>
      <c r="P43" s="297">
        <f t="shared" si="22"/>
        <v>0</v>
      </c>
      <c r="Q43" s="297">
        <f t="shared" si="22"/>
        <v>0</v>
      </c>
      <c r="R43" s="297">
        <f t="shared" si="22"/>
        <v>0</v>
      </c>
      <c r="S43" s="297">
        <f t="shared" si="22"/>
        <v>0</v>
      </c>
      <c r="T43" s="297">
        <f t="shared" si="22"/>
        <v>0</v>
      </c>
      <c r="U43" s="297">
        <f t="shared" si="22"/>
        <v>0</v>
      </c>
      <c r="V43" s="297">
        <f t="shared" si="22"/>
        <v>0</v>
      </c>
      <c r="W43" s="297">
        <f t="shared" si="22"/>
        <v>0</v>
      </c>
      <c r="X43" s="297">
        <f t="shared" si="22"/>
        <v>0</v>
      </c>
      <c r="Y43" s="297">
        <f t="shared" si="22"/>
        <v>0</v>
      </c>
      <c r="Z43" s="297">
        <f t="shared" si="22"/>
        <v>0</v>
      </c>
      <c r="AA43" s="297">
        <f t="shared" si="22"/>
        <v>0</v>
      </c>
    </row>
    <row r="44" spans="2:27" ht="15" x14ac:dyDescent="0.25">
      <c r="B44" s="291" t="s">
        <v>322</v>
      </c>
      <c r="C44" s="294">
        <f t="shared" si="21"/>
        <v>2370441.3882671944</v>
      </c>
      <c r="D44" s="297">
        <f t="shared" ref="D44:AA44" si="23">D22/((1+$D$28)^D$5)</f>
        <v>0</v>
      </c>
      <c r="E44" s="297">
        <f t="shared" si="23"/>
        <v>0</v>
      </c>
      <c r="F44" s="297">
        <f t="shared" si="23"/>
        <v>0</v>
      </c>
      <c r="G44" s="297">
        <f t="shared" si="23"/>
        <v>0</v>
      </c>
      <c r="H44" s="297">
        <f t="shared" si="23"/>
        <v>0</v>
      </c>
      <c r="I44" s="297">
        <f t="shared" si="23"/>
        <v>214343.31854195814</v>
      </c>
      <c r="J44" s="297">
        <f t="shared" si="23"/>
        <v>200320.85845042815</v>
      </c>
      <c r="K44" s="297">
        <f t="shared" si="23"/>
        <v>187215.75556114782</v>
      </c>
      <c r="L44" s="297">
        <f t="shared" si="23"/>
        <v>174967.99585153998</v>
      </c>
      <c r="M44" s="297">
        <f t="shared" si="23"/>
        <v>163521.49145003737</v>
      </c>
      <c r="N44" s="297">
        <f t="shared" si="23"/>
        <v>152823.82378508165</v>
      </c>
      <c r="O44" s="297">
        <f t="shared" si="23"/>
        <v>142826.0035374595</v>
      </c>
      <c r="P44" s="297">
        <f t="shared" si="23"/>
        <v>133482.24629669113</v>
      </c>
      <c r="Q44" s="297">
        <f t="shared" si="23"/>
        <v>124749.76289410386</v>
      </c>
      <c r="R44" s="297">
        <f t="shared" si="23"/>
        <v>116588.5634524335</v>
      </c>
      <c r="S44" s="297">
        <f t="shared" si="23"/>
        <v>108961.27425461076</v>
      </c>
      <c r="T44" s="297">
        <f t="shared" si="23"/>
        <v>101832.96659309417</v>
      </c>
      <c r="U44" s="297">
        <f t="shared" si="23"/>
        <v>95170.996815975857</v>
      </c>
      <c r="V44" s="297">
        <f t="shared" si="23"/>
        <v>88944.85683736061</v>
      </c>
      <c r="W44" s="297">
        <f t="shared" si="23"/>
        <v>83126.034427439823</v>
      </c>
      <c r="X44" s="297">
        <f t="shared" si="23"/>
        <v>77687.882642467128</v>
      </c>
      <c r="Y44" s="297">
        <f t="shared" si="23"/>
        <v>72605.497796698241</v>
      </c>
      <c r="Z44" s="297">
        <f t="shared" si="23"/>
        <v>67855.605417475002</v>
      </c>
      <c r="AA44" s="297">
        <f t="shared" si="23"/>
        <v>63416.453661191583</v>
      </c>
    </row>
    <row r="45" spans="2:27" ht="15" x14ac:dyDescent="0.25">
      <c r="B45" s="217" t="s">
        <v>324</v>
      </c>
      <c r="C45" s="295">
        <f t="shared" si="21"/>
        <v>160305905.82161266</v>
      </c>
      <c r="D45" s="297">
        <f t="shared" ref="D45:AA45" si="24">D23/((1+$D$28)^D$5)</f>
        <v>0</v>
      </c>
      <c r="E45" s="297">
        <f t="shared" si="24"/>
        <v>43576625.906192683</v>
      </c>
      <c r="F45" s="297">
        <f t="shared" si="24"/>
        <v>40725818.603918388</v>
      </c>
      <c r="G45" s="297">
        <f t="shared" si="24"/>
        <v>38061512.713942423</v>
      </c>
      <c r="H45" s="297">
        <f t="shared" si="24"/>
        <v>35571507.20929198</v>
      </c>
      <c r="I45" s="297">
        <f t="shared" si="24"/>
        <v>214343.31854195814</v>
      </c>
      <c r="J45" s="297">
        <f t="shared" si="24"/>
        <v>200320.85845042815</v>
      </c>
      <c r="K45" s="297">
        <f t="shared" si="24"/>
        <v>187215.75556114782</v>
      </c>
      <c r="L45" s="297">
        <f t="shared" si="24"/>
        <v>174967.99585153998</v>
      </c>
      <c r="M45" s="297">
        <f t="shared" si="24"/>
        <v>163521.49145003737</v>
      </c>
      <c r="N45" s="297">
        <f t="shared" si="24"/>
        <v>152823.82378508165</v>
      </c>
      <c r="O45" s="297">
        <f t="shared" si="24"/>
        <v>142826.0035374595</v>
      </c>
      <c r="P45" s="297">
        <f t="shared" si="24"/>
        <v>133482.24629669113</v>
      </c>
      <c r="Q45" s="297">
        <f t="shared" si="24"/>
        <v>124749.76289410386</v>
      </c>
      <c r="R45" s="297">
        <f t="shared" si="24"/>
        <v>116588.5634524335</v>
      </c>
      <c r="S45" s="297">
        <f t="shared" si="24"/>
        <v>108961.27425461076</v>
      </c>
      <c r="T45" s="297">
        <f t="shared" si="24"/>
        <v>101832.96659309417</v>
      </c>
      <c r="U45" s="297">
        <f t="shared" si="24"/>
        <v>95170.996815975857</v>
      </c>
      <c r="V45" s="297">
        <f t="shared" si="24"/>
        <v>88944.85683736061</v>
      </c>
      <c r="W45" s="297">
        <f t="shared" si="24"/>
        <v>83126.034427439823</v>
      </c>
      <c r="X45" s="297">
        <f t="shared" si="24"/>
        <v>77687.882642467128</v>
      </c>
      <c r="Y45" s="297">
        <f t="shared" si="24"/>
        <v>72605.497796698241</v>
      </c>
      <c r="Z45" s="297">
        <f t="shared" si="24"/>
        <v>67855.605417475002</v>
      </c>
      <c r="AA45" s="297">
        <f t="shared" si="24"/>
        <v>63416.453661191583</v>
      </c>
    </row>
    <row r="46" spans="2:27" ht="15" x14ac:dyDescent="0.25">
      <c r="B46" s="292" t="s">
        <v>398</v>
      </c>
      <c r="C46" s="293">
        <f t="shared" si="21"/>
        <v>0</v>
      </c>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row>
    <row r="47" spans="2:27" ht="15" x14ac:dyDescent="0.25">
      <c r="B47" s="290" t="s">
        <v>325</v>
      </c>
      <c r="C47" s="303">
        <f t="shared" si="21"/>
        <v>209395162.21017528</v>
      </c>
      <c r="D47" s="297">
        <f t="shared" ref="D47:AA47" si="25">D41-D45</f>
        <v>0</v>
      </c>
      <c r="E47" s="297">
        <f t="shared" si="25"/>
        <v>-43576625.906192683</v>
      </c>
      <c r="F47" s="297">
        <f t="shared" si="25"/>
        <v>-40725818.603918388</v>
      </c>
      <c r="G47" s="297">
        <f t="shared" si="25"/>
        <v>1451711.5908029303</v>
      </c>
      <c r="H47" s="297">
        <f t="shared" si="25"/>
        <v>418568.60974030197</v>
      </c>
      <c r="I47" s="297">
        <f t="shared" si="25"/>
        <v>32545059.122057244</v>
      </c>
      <c r="J47" s="297">
        <f t="shared" si="25"/>
        <v>29597558.484561522</v>
      </c>
      <c r="K47" s="297">
        <f t="shared" si="25"/>
        <v>26895829.193529159</v>
      </c>
      <c r="L47" s="297">
        <f t="shared" si="25"/>
        <v>24420868.483587064</v>
      </c>
      <c r="M47" s="297">
        <f t="shared" si="25"/>
        <v>22154572.332489073</v>
      </c>
      <c r="N47" s="297">
        <f t="shared" si="25"/>
        <v>20080234.695120826</v>
      </c>
      <c r="O47" s="297">
        <f t="shared" si="25"/>
        <v>18182442.088668443</v>
      </c>
      <c r="P47" s="297">
        <f t="shared" si="25"/>
        <v>16446742.66981581</v>
      </c>
      <c r="Q47" s="297">
        <f t="shared" si="25"/>
        <v>14860524.218689729</v>
      </c>
      <c r="R47" s="297">
        <f t="shared" si="25"/>
        <v>13411588.463850794</v>
      </c>
      <c r="S47" s="297">
        <f t="shared" si="25"/>
        <v>12088424.507163314</v>
      </c>
      <c r="T47" s="297">
        <f t="shared" si="25"/>
        <v>10880952.859803496</v>
      </c>
      <c r="U47" s="297">
        <f t="shared" si="25"/>
        <v>9779701.2704236712</v>
      </c>
      <c r="V47" s="297">
        <f t="shared" si="25"/>
        <v>8775941.563453922</v>
      </c>
      <c r="W47" s="297">
        <f t="shared" si="25"/>
        <v>7861632.832266856</v>
      </c>
      <c r="X47" s="297">
        <f t="shared" si="25"/>
        <v>7029368.8798871189</v>
      </c>
      <c r="Y47" s="297">
        <f t="shared" si="25"/>
        <v>6272329.5946555389</v>
      </c>
      <c r="Z47" s="297">
        <f t="shared" si="25"/>
        <v>5584246.7533611571</v>
      </c>
      <c r="AA47" s="297">
        <f t="shared" si="25"/>
        <v>4959308.5063583506</v>
      </c>
    </row>
    <row r="48" spans="2:27" ht="15" x14ac:dyDescent="0.25">
      <c r="B48" s="290" t="s">
        <v>328</v>
      </c>
      <c r="C48" s="304">
        <f>C41/C45</f>
        <v>2.306222382369298</v>
      </c>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row>
    <row r="49" spans="2:27" ht="15.75" thickBot="1" x14ac:dyDescent="0.3">
      <c r="C49" s="634"/>
      <c r="D49" s="73"/>
      <c r="E49" s="73"/>
      <c r="F49" s="73"/>
      <c r="G49" s="73"/>
      <c r="H49" s="73"/>
      <c r="I49" s="73"/>
      <c r="J49" s="73"/>
      <c r="K49" s="73"/>
      <c r="L49" s="73"/>
      <c r="M49" s="73"/>
      <c r="N49" s="73"/>
      <c r="O49" s="73"/>
      <c r="P49" s="73"/>
      <c r="Q49" s="73"/>
      <c r="R49" s="73"/>
      <c r="S49" s="73"/>
      <c r="T49" s="73"/>
      <c r="U49" s="73"/>
      <c r="V49" s="73"/>
      <c r="W49" s="73"/>
      <c r="X49" s="73"/>
      <c r="Y49" s="73"/>
      <c r="Z49" s="73"/>
      <c r="AA49" s="73"/>
    </row>
    <row r="50" spans="2:27" ht="15.75" thickBot="1" x14ac:dyDescent="0.3">
      <c r="B50" s="290" t="s">
        <v>332</v>
      </c>
      <c r="C50" s="239" t="s">
        <v>333</v>
      </c>
      <c r="D50" s="298">
        <v>0.03</v>
      </c>
      <c r="E50" s="299"/>
      <c r="F50" s="299"/>
      <c r="G50" s="299"/>
      <c r="H50" s="299"/>
      <c r="I50" s="299"/>
      <c r="J50" s="299"/>
      <c r="K50" s="299"/>
      <c r="L50" s="299"/>
      <c r="M50" s="299"/>
      <c r="N50" s="299"/>
      <c r="O50" s="299"/>
      <c r="P50" s="299"/>
      <c r="Q50" s="299"/>
      <c r="R50" s="299"/>
      <c r="S50" s="299"/>
      <c r="T50" s="299"/>
      <c r="U50" s="299"/>
      <c r="V50" s="299"/>
      <c r="W50" s="299"/>
      <c r="X50" s="299"/>
      <c r="Y50" s="299"/>
      <c r="Z50" s="299"/>
      <c r="AA50" s="299"/>
    </row>
    <row r="51" spans="2:27" ht="15" x14ac:dyDescent="0.25">
      <c r="B51" s="292" t="s">
        <v>334</v>
      </c>
      <c r="C51" s="292"/>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row>
    <row r="52" spans="2:27" ht="15" x14ac:dyDescent="0.25">
      <c r="B52" s="280" t="s">
        <v>312</v>
      </c>
      <c r="C52" s="215">
        <f>SUM(D52:AA52)</f>
        <v>-10974849.895449858</v>
      </c>
      <c r="D52" s="296">
        <f t="shared" ref="D52:AA52" si="26">D8</f>
        <v>0</v>
      </c>
      <c r="E52" s="296">
        <f t="shared" si="26"/>
        <v>0</v>
      </c>
      <c r="F52" s="296">
        <f t="shared" si="26"/>
        <v>0</v>
      </c>
      <c r="G52" s="296">
        <f t="shared" si="26"/>
        <v>-1045223.799566653</v>
      </c>
      <c r="H52" s="296">
        <f t="shared" si="26"/>
        <v>-992962.60958832037</v>
      </c>
      <c r="I52" s="296">
        <f t="shared" si="26"/>
        <v>-940701.41960998776</v>
      </c>
      <c r="J52" s="296">
        <f t="shared" si="26"/>
        <v>-888440.22963165515</v>
      </c>
      <c r="K52" s="296">
        <f t="shared" si="26"/>
        <v>-836179.03965332243</v>
      </c>
      <c r="L52" s="296">
        <f t="shared" si="26"/>
        <v>-783917.84967498982</v>
      </c>
      <c r="M52" s="296">
        <f t="shared" si="26"/>
        <v>-731656.65969665721</v>
      </c>
      <c r="N52" s="296">
        <f t="shared" si="26"/>
        <v>-679395.4697183246</v>
      </c>
      <c r="O52" s="296">
        <f t="shared" si="26"/>
        <v>-627134.27973999199</v>
      </c>
      <c r="P52" s="296">
        <f t="shared" si="26"/>
        <v>-574873.08976165927</v>
      </c>
      <c r="Q52" s="296">
        <f t="shared" si="26"/>
        <v>-522611.8997833266</v>
      </c>
      <c r="R52" s="296">
        <f t="shared" si="26"/>
        <v>-470350.70980499388</v>
      </c>
      <c r="S52" s="296">
        <f t="shared" si="26"/>
        <v>-418089.51982666121</v>
      </c>
      <c r="T52" s="296">
        <f t="shared" si="26"/>
        <v>-365828.32984832855</v>
      </c>
      <c r="U52" s="296">
        <f t="shared" si="26"/>
        <v>-313567.13986999582</v>
      </c>
      <c r="V52" s="296">
        <f t="shared" si="26"/>
        <v>-261305.94989166319</v>
      </c>
      <c r="W52" s="296">
        <f t="shared" si="26"/>
        <v>-209044.75991333052</v>
      </c>
      <c r="X52" s="296">
        <f t="shared" si="26"/>
        <v>-156783.56993499785</v>
      </c>
      <c r="Y52" s="296">
        <f t="shared" si="26"/>
        <v>-104522.3799566652</v>
      </c>
      <c r="Z52" s="296">
        <f t="shared" si="26"/>
        <v>-52261.189978332535</v>
      </c>
      <c r="AA52" s="296">
        <f t="shared" si="26"/>
        <v>0</v>
      </c>
    </row>
    <row r="53" spans="2:27" ht="15" x14ac:dyDescent="0.25">
      <c r="B53" s="291" t="s">
        <v>313</v>
      </c>
      <c r="C53" s="216">
        <f t="shared" ref="C53:C54" si="27">SUM(D53:AA53)</f>
        <v>-31642942.98897668</v>
      </c>
      <c r="D53" s="296">
        <f t="shared" ref="D53:AA53" si="28">D9</f>
        <v>0</v>
      </c>
      <c r="E53" s="296">
        <f t="shared" si="28"/>
        <v>0</v>
      </c>
      <c r="F53" s="296">
        <f t="shared" si="28"/>
        <v>0</v>
      </c>
      <c r="G53" s="296">
        <f t="shared" si="28"/>
        <v>-1963610.8081544447</v>
      </c>
      <c r="H53" s="296">
        <f t="shared" si="28"/>
        <v>-1917930.4082388892</v>
      </c>
      <c r="I53" s="296">
        <f t="shared" si="28"/>
        <v>-1872250.0083233337</v>
      </c>
      <c r="J53" s="296">
        <f t="shared" si="28"/>
        <v>-1826569.608407778</v>
      </c>
      <c r="K53" s="296">
        <f t="shared" si="28"/>
        <v>-1780889.2084922227</v>
      </c>
      <c r="L53" s="296">
        <f t="shared" si="28"/>
        <v>-1735208.8085766672</v>
      </c>
      <c r="M53" s="296">
        <f t="shared" si="28"/>
        <v>-1689528.4086611117</v>
      </c>
      <c r="N53" s="296">
        <f t="shared" si="28"/>
        <v>-1643848.008745556</v>
      </c>
      <c r="O53" s="296">
        <f t="shared" si="28"/>
        <v>-1598167.6088300007</v>
      </c>
      <c r="P53" s="296">
        <f t="shared" si="28"/>
        <v>-1552487.2089144452</v>
      </c>
      <c r="Q53" s="296">
        <f t="shared" si="28"/>
        <v>-1506806.8089988898</v>
      </c>
      <c r="R53" s="296">
        <f t="shared" si="28"/>
        <v>-1461126.4090833343</v>
      </c>
      <c r="S53" s="296">
        <f t="shared" si="28"/>
        <v>-1415446.0091677788</v>
      </c>
      <c r="T53" s="296">
        <f t="shared" si="28"/>
        <v>-1369765.6092522233</v>
      </c>
      <c r="U53" s="296">
        <f t="shared" si="28"/>
        <v>-1324085.2093366678</v>
      </c>
      <c r="V53" s="296">
        <f t="shared" si="28"/>
        <v>-1278404.8094211123</v>
      </c>
      <c r="W53" s="296">
        <f t="shared" si="28"/>
        <v>-1232724.4095055568</v>
      </c>
      <c r="X53" s="296">
        <f t="shared" si="28"/>
        <v>-1187044.0095900011</v>
      </c>
      <c r="Y53" s="296">
        <f t="shared" si="28"/>
        <v>-1141363.6096744456</v>
      </c>
      <c r="Z53" s="296">
        <f t="shared" si="28"/>
        <v>-1095683.2097588901</v>
      </c>
      <c r="AA53" s="296">
        <f t="shared" si="28"/>
        <v>-1050002.8098433337</v>
      </c>
    </row>
    <row r="54" spans="2:27" ht="15" x14ac:dyDescent="0.25">
      <c r="B54" s="280" t="s">
        <v>314</v>
      </c>
      <c r="C54" s="215">
        <f t="shared" si="27"/>
        <v>-14700195.376556667</v>
      </c>
      <c r="D54" s="296">
        <f t="shared" ref="D54:AA54" si="29">D10</f>
        <v>0</v>
      </c>
      <c r="E54" s="296">
        <f t="shared" si="29"/>
        <v>0</v>
      </c>
      <c r="F54" s="296">
        <f t="shared" si="29"/>
        <v>0</v>
      </c>
      <c r="G54" s="296">
        <f t="shared" si="29"/>
        <v>-350015.79744777782</v>
      </c>
      <c r="H54" s="296">
        <f t="shared" si="29"/>
        <v>-385015.14806755562</v>
      </c>
      <c r="I54" s="296">
        <f t="shared" si="29"/>
        <v>-420014.49868733343</v>
      </c>
      <c r="J54" s="296">
        <f t="shared" si="29"/>
        <v>-455013.84930711123</v>
      </c>
      <c r="K54" s="296">
        <f t="shared" si="29"/>
        <v>-490013.19992688904</v>
      </c>
      <c r="L54" s="296">
        <f t="shared" si="29"/>
        <v>-525012.55054666684</v>
      </c>
      <c r="M54" s="296">
        <f t="shared" si="29"/>
        <v>-560011.90116644464</v>
      </c>
      <c r="N54" s="296">
        <f t="shared" si="29"/>
        <v>-595011.25178622233</v>
      </c>
      <c r="O54" s="296">
        <f t="shared" si="29"/>
        <v>-630010.60240600002</v>
      </c>
      <c r="P54" s="296">
        <f t="shared" si="29"/>
        <v>-665009.95302577782</v>
      </c>
      <c r="Q54" s="296">
        <f t="shared" si="29"/>
        <v>-700009.30364555563</v>
      </c>
      <c r="R54" s="296">
        <f t="shared" si="29"/>
        <v>-735008.65426533332</v>
      </c>
      <c r="S54" s="296">
        <f t="shared" si="29"/>
        <v>-770008.004885111</v>
      </c>
      <c r="T54" s="296">
        <f t="shared" si="29"/>
        <v>-805007.35550488881</v>
      </c>
      <c r="U54" s="296">
        <f t="shared" si="29"/>
        <v>-840006.70612466661</v>
      </c>
      <c r="V54" s="296">
        <f t="shared" si="29"/>
        <v>-875006.05674444442</v>
      </c>
      <c r="W54" s="296">
        <f t="shared" si="29"/>
        <v>-910005.40736422199</v>
      </c>
      <c r="X54" s="296">
        <f t="shared" si="29"/>
        <v>-945004.75798399979</v>
      </c>
      <c r="Y54" s="296">
        <f t="shared" si="29"/>
        <v>-980004.1086037776</v>
      </c>
      <c r="Z54" s="296">
        <f t="shared" si="29"/>
        <v>-1015003.4592235554</v>
      </c>
      <c r="AA54" s="296">
        <f t="shared" si="29"/>
        <v>-1050002.8098433337</v>
      </c>
    </row>
    <row r="55" spans="2:27" ht="15" x14ac:dyDescent="0.25">
      <c r="B55" s="292" t="s">
        <v>310</v>
      </c>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row>
    <row r="56" spans="2:27" ht="15" x14ac:dyDescent="0.25">
      <c r="B56" s="280" t="s">
        <v>321</v>
      </c>
      <c r="C56" s="283">
        <f t="shared" ref="C56:C62" si="30">SUM(D56:AA56)</f>
        <v>556135326.90953219</v>
      </c>
      <c r="D56" s="297">
        <f t="shared" ref="D56:AA56" si="31">D12/((1+$D$50))^D$5</f>
        <v>0</v>
      </c>
      <c r="E56" s="297">
        <f t="shared" si="31"/>
        <v>0</v>
      </c>
      <c r="F56" s="297">
        <f t="shared" si="31"/>
        <v>0</v>
      </c>
      <c r="G56" s="297">
        <f t="shared" si="31"/>
        <v>45008035.983245641</v>
      </c>
      <c r="H56" s="297">
        <f t="shared" si="31"/>
        <v>42611104.888141513</v>
      </c>
      <c r="I56" s="297">
        <f t="shared" si="31"/>
        <v>40315618.89558477</v>
      </c>
      <c r="J56" s="297">
        <f t="shared" si="31"/>
        <v>38117701.985826276</v>
      </c>
      <c r="K56" s="297">
        <f t="shared" si="31"/>
        <v>36013617.867110357</v>
      </c>
      <c r="L56" s="297">
        <f t="shared" si="31"/>
        <v>33999765.124348246</v>
      </c>
      <c r="M56" s="297">
        <f t="shared" si="31"/>
        <v>32072672.531856932</v>
      </c>
      <c r="N56" s="297">
        <f t="shared" si="31"/>
        <v>30228994.524721507</v>
      </c>
      <c r="O56" s="297">
        <f t="shared" si="31"/>
        <v>28465506.823517177</v>
      </c>
      <c r="P56" s="297">
        <f t="shared" si="31"/>
        <v>26779102.207299344</v>
      </c>
      <c r="Q56" s="297">
        <f t="shared" si="31"/>
        <v>25166786.429936338</v>
      </c>
      <c r="R56" s="297">
        <f t="shared" si="31"/>
        <v>23625674.27502076</v>
      </c>
      <c r="S56" s="297">
        <f t="shared" si="31"/>
        <v>22152985.744751088</v>
      </c>
      <c r="T56" s="297">
        <f t="shared" si="31"/>
        <v>20746042.378326397</v>
      </c>
      <c r="U56" s="297">
        <f t="shared" si="31"/>
        <v>19402263.695542734</v>
      </c>
      <c r="V56" s="297">
        <f t="shared" si="31"/>
        <v>18119163.761421099</v>
      </c>
      <c r="W56" s="297">
        <f t="shared" si="31"/>
        <v>16894347.867833659</v>
      </c>
      <c r="X56" s="297">
        <f t="shared" si="31"/>
        <v>15725509.3282272</v>
      </c>
      <c r="Y56" s="297">
        <f t="shared" si="31"/>
        <v>14610426.38167063</v>
      </c>
      <c r="Z56" s="297">
        <f t="shared" si="31"/>
        <v>13546959.202577339</v>
      </c>
      <c r="AA56" s="297">
        <f t="shared" si="31"/>
        <v>12533047.012572998</v>
      </c>
    </row>
    <row r="57" spans="2:27" ht="15" x14ac:dyDescent="0.25">
      <c r="B57" s="291" t="s">
        <v>315</v>
      </c>
      <c r="C57" s="294">
        <f t="shared" si="30"/>
        <v>2468619.1158851162</v>
      </c>
      <c r="D57" s="297">
        <f t="shared" ref="D57:AA57" si="32">D13/((1+$D$50))^D$5</f>
        <v>0</v>
      </c>
      <c r="E57" s="297">
        <f t="shared" si="32"/>
        <v>0</v>
      </c>
      <c r="F57" s="297">
        <f t="shared" si="32"/>
        <v>0</v>
      </c>
      <c r="G57" s="297">
        <f t="shared" si="32"/>
        <v>280726.8903068105</v>
      </c>
      <c r="H57" s="297">
        <f t="shared" si="32"/>
        <v>258922.8599917184</v>
      </c>
      <c r="I57" s="297">
        <f t="shared" si="32"/>
        <v>238150.81654833577</v>
      </c>
      <c r="J57" s="297">
        <f t="shared" si="32"/>
        <v>218369.14138736291</v>
      </c>
      <c r="K57" s="297">
        <f t="shared" si="32"/>
        <v>199537.76483139957</v>
      </c>
      <c r="L57" s="297">
        <f t="shared" si="32"/>
        <v>181618.11119362825</v>
      </c>
      <c r="M57" s="297">
        <f t="shared" si="32"/>
        <v>164573.04574179908</v>
      </c>
      <c r="N57" s="297">
        <f t="shared" si="32"/>
        <v>148366.82348428486</v>
      </c>
      <c r="O57" s="297">
        <f t="shared" si="32"/>
        <v>132965.03971705891</v>
      </c>
      <c r="P57" s="297">
        <f t="shared" si="32"/>
        <v>118334.58227246343</v>
      </c>
      <c r="Q57" s="297">
        <f t="shared" si="32"/>
        <v>104443.58541258909</v>
      </c>
      <c r="R57" s="297">
        <f t="shared" si="32"/>
        <v>91261.38531197104</v>
      </c>
      <c r="S57" s="297">
        <f t="shared" si="32"/>
        <v>78758.477076134674</v>
      </c>
      <c r="T57" s="297">
        <f t="shared" si="32"/>
        <v>66906.473244289155</v>
      </c>
      <c r="U57" s="297">
        <f t="shared" si="32"/>
        <v>55678.063726176835</v>
      </c>
      <c r="V57" s="297">
        <f t="shared" si="32"/>
        <v>45046.977124738536</v>
      </c>
      <c r="W57" s="297">
        <f t="shared" si="32"/>
        <v>34987.943397855168</v>
      </c>
      <c r="X57" s="297">
        <f t="shared" si="32"/>
        <v>25476.657813972211</v>
      </c>
      <c r="Y57" s="297">
        <f t="shared" si="32"/>
        <v>16489.746157910809</v>
      </c>
      <c r="Z57" s="297">
        <f t="shared" si="32"/>
        <v>8004.7311446168887</v>
      </c>
      <c r="AA57" s="297">
        <f t="shared" si="32"/>
        <v>0</v>
      </c>
    </row>
    <row r="58" spans="2:27" ht="15" x14ac:dyDescent="0.25">
      <c r="B58" s="280" t="s">
        <v>316</v>
      </c>
      <c r="C58" s="283">
        <f t="shared" si="30"/>
        <v>2021370.3027964551</v>
      </c>
      <c r="D58" s="297">
        <f t="shared" ref="D58:AA58" si="33">D14/((1+$D$50))^D$5</f>
        <v>0</v>
      </c>
      <c r="E58" s="297">
        <f t="shared" si="33"/>
        <v>0</v>
      </c>
      <c r="F58" s="297">
        <f t="shared" si="33"/>
        <v>0</v>
      </c>
      <c r="G58" s="297">
        <f t="shared" si="33"/>
        <v>229866.56613453562</v>
      </c>
      <c r="H58" s="297">
        <f t="shared" si="33"/>
        <v>212012.85226000854</v>
      </c>
      <c r="I58" s="297">
        <f t="shared" si="33"/>
        <v>195004.15639653316</v>
      </c>
      <c r="J58" s="297">
        <f t="shared" si="33"/>
        <v>178806.40014784594</v>
      </c>
      <c r="K58" s="297">
        <f t="shared" si="33"/>
        <v>163386.773407512</v>
      </c>
      <c r="L58" s="297">
        <f t="shared" si="33"/>
        <v>148713.68938790535</v>
      </c>
      <c r="M58" s="297">
        <f t="shared" si="33"/>
        <v>134756.74119292395</v>
      </c>
      <c r="N58" s="297">
        <f t="shared" si="33"/>
        <v>121486.65988266372</v>
      </c>
      <c r="O58" s="297">
        <f t="shared" si="33"/>
        <v>108875.27397998246</v>
      </c>
      <c r="P58" s="297">
        <f t="shared" si="33"/>
        <v>96895.47037053456</v>
      </c>
      <c r="Q58" s="297">
        <f t="shared" si="33"/>
        <v>85521.156549456791</v>
      </c>
      <c r="R58" s="297">
        <f t="shared" si="33"/>
        <v>74727.224169428257</v>
      </c>
      <c r="S58" s="297">
        <f t="shared" si="33"/>
        <v>64489.513846324306</v>
      </c>
      <c r="T58" s="297">
        <f t="shared" si="33"/>
        <v>54784.781180129867</v>
      </c>
      <c r="U58" s="297">
        <f t="shared" si="33"/>
        <v>45590.663950177419</v>
      </c>
      <c r="V58" s="297">
        <f t="shared" si="33"/>
        <v>36885.65044512735</v>
      </c>
      <c r="W58" s="297">
        <f t="shared" si="33"/>
        <v>28649.048889419304</v>
      </c>
      <c r="X58" s="297">
        <f t="shared" si="33"/>
        <v>20860.957929188811</v>
      </c>
      <c r="Y58" s="297">
        <f t="shared" si="33"/>
        <v>13502.238141869775</v>
      </c>
      <c r="Z58" s="297">
        <f t="shared" si="33"/>
        <v>6554.4845348882345</v>
      </c>
      <c r="AA58" s="297">
        <f t="shared" si="33"/>
        <v>0</v>
      </c>
    </row>
    <row r="59" spans="2:27" ht="15" x14ac:dyDescent="0.25">
      <c r="B59" s="291" t="s">
        <v>317</v>
      </c>
      <c r="C59" s="294">
        <f t="shared" si="30"/>
        <v>1205307.1465512766</v>
      </c>
      <c r="D59" s="297">
        <f t="shared" ref="D59:AA59" si="34">D15/((1+$D$50))^D$5</f>
        <v>0</v>
      </c>
      <c r="E59" s="297">
        <f t="shared" si="34"/>
        <v>0</v>
      </c>
      <c r="F59" s="297">
        <f t="shared" si="34"/>
        <v>0</v>
      </c>
      <c r="G59" s="297">
        <f t="shared" si="34"/>
        <v>137065.34351071663</v>
      </c>
      <c r="H59" s="297">
        <f t="shared" si="34"/>
        <v>126419.49158755418</v>
      </c>
      <c r="I59" s="297">
        <f t="shared" si="34"/>
        <v>116277.50886949284</v>
      </c>
      <c r="J59" s="297">
        <f t="shared" si="34"/>
        <v>106619.07501517683</v>
      </c>
      <c r="K59" s="297">
        <f t="shared" si="34"/>
        <v>97424.625941909166</v>
      </c>
      <c r="L59" s="297">
        <f t="shared" si="34"/>
        <v>88675.327010232853</v>
      </c>
      <c r="M59" s="297">
        <f t="shared" si="34"/>
        <v>80353.047129013605</v>
      </c>
      <c r="N59" s="297">
        <f t="shared" si="34"/>
        <v>72440.333750150952</v>
      </c>
      <c r="O59" s="297">
        <f t="shared" si="34"/>
        <v>64920.388723062846</v>
      </c>
      <c r="P59" s="297">
        <f t="shared" si="34"/>
        <v>57777.044980072111</v>
      </c>
      <c r="Q59" s="297">
        <f t="shared" si="34"/>
        <v>50994.744024776803</v>
      </c>
      <c r="R59" s="297">
        <f t="shared" si="34"/>
        <v>44558.514196406912</v>
      </c>
      <c r="S59" s="297">
        <f t="shared" si="34"/>
        <v>38453.94968406207</v>
      </c>
      <c r="T59" s="297">
        <f t="shared" si="34"/>
        <v>32667.190265586709</v>
      </c>
      <c r="U59" s="297">
        <f t="shared" si="34"/>
        <v>27184.901746674095</v>
      </c>
      <c r="V59" s="297">
        <f t="shared" si="34"/>
        <v>21994.257076597165</v>
      </c>
      <c r="W59" s="297">
        <f t="shared" si="34"/>
        <v>17082.918117745365</v>
      </c>
      <c r="X59" s="297">
        <f t="shared" si="34"/>
        <v>12439.018046901967</v>
      </c>
      <c r="Y59" s="297">
        <f t="shared" si="34"/>
        <v>8051.1443669268374</v>
      </c>
      <c r="Z59" s="297">
        <f t="shared" si="34"/>
        <v>3908.3225082169074</v>
      </c>
      <c r="AA59" s="297">
        <f t="shared" si="34"/>
        <v>0</v>
      </c>
    </row>
    <row r="60" spans="2:27" ht="15" x14ac:dyDescent="0.25">
      <c r="B60" s="280" t="s">
        <v>318</v>
      </c>
      <c r="C60" s="283">
        <f t="shared" si="30"/>
        <v>1539371.7505541309</v>
      </c>
      <c r="D60" s="297">
        <f t="shared" ref="D60:AA60" si="35">D16/((1+$D$50))^D$5</f>
        <v>0</v>
      </c>
      <c r="E60" s="297">
        <f t="shared" si="35"/>
        <v>0</v>
      </c>
      <c r="F60" s="297">
        <f t="shared" si="35"/>
        <v>0</v>
      </c>
      <c r="G60" s="297">
        <f t="shared" si="35"/>
        <v>170161.17575876167</v>
      </c>
      <c r="H60" s="297">
        <f t="shared" si="35"/>
        <v>156944.77375808117</v>
      </c>
      <c r="I60" s="297">
        <f t="shared" si="35"/>
        <v>145124.43769780934</v>
      </c>
      <c r="J60" s="297">
        <f t="shared" si="35"/>
        <v>134482.9310022741</v>
      </c>
      <c r="K60" s="297">
        <f t="shared" si="35"/>
        <v>123531.20285671193</v>
      </c>
      <c r="L60" s="297">
        <f t="shared" si="35"/>
        <v>113025.00311917804</v>
      </c>
      <c r="M60" s="297">
        <f t="shared" si="35"/>
        <v>102949.95145396993</v>
      </c>
      <c r="N60" s="297">
        <f t="shared" si="35"/>
        <v>93292.060790116739</v>
      </c>
      <c r="O60" s="297">
        <f t="shared" si="35"/>
        <v>84037.728548041283</v>
      </c>
      <c r="P60" s="297">
        <f t="shared" si="35"/>
        <v>74790.858740166208</v>
      </c>
      <c r="Q60" s="297">
        <f t="shared" si="35"/>
        <v>66349.274481273926</v>
      </c>
      <c r="R60" s="297">
        <f t="shared" si="35"/>
        <v>58565.643093227816</v>
      </c>
      <c r="S60" s="297">
        <f t="shared" si="35"/>
        <v>50796.908337754081</v>
      </c>
      <c r="T60" s="297">
        <f t="shared" si="35"/>
        <v>43369.187990974198</v>
      </c>
      <c r="U60" s="297">
        <f t="shared" si="35"/>
        <v>36271.009088675681</v>
      </c>
      <c r="V60" s="297">
        <f t="shared" si="35"/>
        <v>29491.225230246793</v>
      </c>
      <c r="W60" s="297">
        <f t="shared" si="35"/>
        <v>23019.00881672441</v>
      </c>
      <c r="X60" s="297">
        <f t="shared" si="35"/>
        <v>16843.843419446825</v>
      </c>
      <c r="Y60" s="297">
        <f t="shared" si="35"/>
        <v>10955.516279584725</v>
      </c>
      <c r="Z60" s="297">
        <f t="shared" si="35"/>
        <v>5370.0100911118025</v>
      </c>
      <c r="AA60" s="297">
        <f t="shared" si="35"/>
        <v>0</v>
      </c>
    </row>
    <row r="61" spans="2:27" ht="15" x14ac:dyDescent="0.25">
      <c r="B61" s="291" t="s">
        <v>319</v>
      </c>
      <c r="C61" s="294">
        <v>0</v>
      </c>
      <c r="D61" s="297">
        <f t="shared" ref="D61:AA61" si="36">D17/((1+$D$50))^D$5</f>
        <v>0</v>
      </c>
      <c r="E61" s="297">
        <f t="shared" si="36"/>
        <v>0</v>
      </c>
      <c r="F61" s="297">
        <f t="shared" si="36"/>
        <v>0</v>
      </c>
      <c r="G61" s="297">
        <f t="shared" si="36"/>
        <v>0</v>
      </c>
      <c r="H61" s="297">
        <f t="shared" si="36"/>
        <v>0</v>
      </c>
      <c r="I61" s="297">
        <f t="shared" si="36"/>
        <v>0</v>
      </c>
      <c r="J61" s="297">
        <f t="shared" si="36"/>
        <v>0</v>
      </c>
      <c r="K61" s="297">
        <f t="shared" si="36"/>
        <v>0</v>
      </c>
      <c r="L61" s="297">
        <f t="shared" si="36"/>
        <v>0</v>
      </c>
      <c r="M61" s="297">
        <f t="shared" si="36"/>
        <v>0</v>
      </c>
      <c r="N61" s="297">
        <f t="shared" si="36"/>
        <v>0</v>
      </c>
      <c r="O61" s="297">
        <f t="shared" si="36"/>
        <v>0</v>
      </c>
      <c r="P61" s="297">
        <f t="shared" si="36"/>
        <v>0</v>
      </c>
      <c r="Q61" s="297">
        <f t="shared" si="36"/>
        <v>0</v>
      </c>
      <c r="R61" s="297">
        <f t="shared" si="36"/>
        <v>0</v>
      </c>
      <c r="S61" s="297">
        <f t="shared" si="36"/>
        <v>0</v>
      </c>
      <c r="T61" s="297">
        <f t="shared" si="36"/>
        <v>0</v>
      </c>
      <c r="U61" s="297">
        <f t="shared" si="36"/>
        <v>0</v>
      </c>
      <c r="V61" s="297">
        <f t="shared" si="36"/>
        <v>0</v>
      </c>
      <c r="W61" s="297">
        <f t="shared" si="36"/>
        <v>0</v>
      </c>
      <c r="X61" s="297">
        <f t="shared" si="36"/>
        <v>0</v>
      </c>
      <c r="Y61" s="297">
        <f t="shared" si="36"/>
        <v>0</v>
      </c>
      <c r="Z61" s="297">
        <f t="shared" si="36"/>
        <v>0</v>
      </c>
      <c r="AA61" s="297">
        <f t="shared" si="36"/>
        <v>0</v>
      </c>
    </row>
    <row r="62" spans="2:27" ht="15" x14ac:dyDescent="0.25">
      <c r="B62" s="280" t="s">
        <v>354</v>
      </c>
      <c r="C62" s="283">
        <f t="shared" si="30"/>
        <v>1690528.6724104425</v>
      </c>
      <c r="D62" s="297">
        <f t="shared" ref="D62:AA62" si="37">D18/((1+$D$50))^D$5</f>
        <v>0</v>
      </c>
      <c r="E62" s="297">
        <f t="shared" si="37"/>
        <v>0</v>
      </c>
      <c r="F62" s="297">
        <f t="shared" si="37"/>
        <v>0</v>
      </c>
      <c r="G62" s="297">
        <f t="shared" si="37"/>
        <v>192243.85573556824</v>
      </c>
      <c r="H62" s="297">
        <f t="shared" si="37"/>
        <v>177312.29412503869</v>
      </c>
      <c r="I62" s="297">
        <f t="shared" si="37"/>
        <v>163087.44477520161</v>
      </c>
      <c r="J62" s="297">
        <f t="shared" si="37"/>
        <v>149540.80696755272</v>
      </c>
      <c r="K62" s="297">
        <f t="shared" si="37"/>
        <v>136644.94068993969</v>
      </c>
      <c r="L62" s="297">
        <f t="shared" si="37"/>
        <v>124373.42902603731</v>
      </c>
      <c r="M62" s="297">
        <f t="shared" si="37"/>
        <v>112700.84183589145</v>
      </c>
      <c r="N62" s="297">
        <f t="shared" si="37"/>
        <v>101602.70068422944</v>
      </c>
      <c r="O62" s="297">
        <f t="shared" si="37"/>
        <v>91055.444974664191</v>
      </c>
      <c r="P62" s="297">
        <f t="shared" si="37"/>
        <v>81036.399249296621</v>
      </c>
      <c r="Q62" s="297">
        <f t="shared" si="37"/>
        <v>71523.741614560116</v>
      </c>
      <c r="R62" s="297">
        <f t="shared" si="37"/>
        <v>62496.473255440877</v>
      </c>
      <c r="S62" s="297">
        <f t="shared" si="37"/>
        <v>53934.38900145924</v>
      </c>
      <c r="T62" s="297">
        <f t="shared" si="37"/>
        <v>45818.048909006633</v>
      </c>
      <c r="U62" s="297">
        <f t="shared" si="37"/>
        <v>38128.750825803021</v>
      </c>
      <c r="V62" s="297">
        <f t="shared" si="37"/>
        <v>30848.50390437137</v>
      </c>
      <c r="W62" s="297">
        <f t="shared" si="37"/>
        <v>23960.003032521457</v>
      </c>
      <c r="X62" s="297">
        <f t="shared" si="37"/>
        <v>17446.604149894261</v>
      </c>
      <c r="Y62" s="297">
        <f t="shared" si="37"/>
        <v>11292.300420643531</v>
      </c>
      <c r="Z62" s="297">
        <f t="shared" si="37"/>
        <v>5481.6992333220969</v>
      </c>
      <c r="AA62" s="297">
        <f t="shared" si="37"/>
        <v>0</v>
      </c>
    </row>
    <row r="63" spans="2:27" ht="15" x14ac:dyDescent="0.25">
      <c r="B63" s="218" t="s">
        <v>323</v>
      </c>
      <c r="C63" s="308">
        <f t="shared" ref="C63" si="38">SUM(D63:AA63)</f>
        <v>565060523.8977294</v>
      </c>
      <c r="D63" s="297">
        <f>SUM(D56:D62)</f>
        <v>0</v>
      </c>
      <c r="E63" s="297">
        <f t="shared" ref="E63:AA63" si="39">SUM(E56:E62)</f>
        <v>0</v>
      </c>
      <c r="F63" s="297">
        <f t="shared" si="39"/>
        <v>0</v>
      </c>
      <c r="G63" s="297">
        <f t="shared" si="39"/>
        <v>46018099.814692035</v>
      </c>
      <c r="H63" s="297">
        <f t="shared" si="39"/>
        <v>43542717.159863919</v>
      </c>
      <c r="I63" s="297">
        <f t="shared" si="39"/>
        <v>41173263.259872139</v>
      </c>
      <c r="J63" s="297">
        <f t="shared" si="39"/>
        <v>38905520.340346493</v>
      </c>
      <c r="K63" s="297">
        <f t="shared" si="39"/>
        <v>36734143.174837828</v>
      </c>
      <c r="L63" s="297">
        <f t="shared" si="39"/>
        <v>34656170.68408522</v>
      </c>
      <c r="M63" s="297">
        <f t="shared" si="39"/>
        <v>32668006.159210529</v>
      </c>
      <c r="N63" s="297">
        <f t="shared" si="39"/>
        <v>30766183.103312958</v>
      </c>
      <c r="O63" s="297">
        <f t="shared" si="39"/>
        <v>28947360.699459992</v>
      </c>
      <c r="P63" s="297">
        <f t="shared" si="39"/>
        <v>27207936.562911876</v>
      </c>
      <c r="Q63" s="297">
        <f t="shared" si="39"/>
        <v>25545618.932018995</v>
      </c>
      <c r="R63" s="297">
        <f t="shared" si="39"/>
        <v>23957283.515047237</v>
      </c>
      <c r="S63" s="297">
        <f t="shared" si="39"/>
        <v>22439418.98269682</v>
      </c>
      <c r="T63" s="297">
        <f t="shared" si="39"/>
        <v>20989588.059916385</v>
      </c>
      <c r="U63" s="297">
        <f t="shared" si="39"/>
        <v>19605117.084880244</v>
      </c>
      <c r="V63" s="297">
        <f t="shared" si="39"/>
        <v>18283430.375202183</v>
      </c>
      <c r="W63" s="297">
        <f t="shared" si="39"/>
        <v>17022046.790087923</v>
      </c>
      <c r="X63" s="297">
        <f t="shared" si="39"/>
        <v>15818576.409586605</v>
      </c>
      <c r="Y63" s="297">
        <f t="shared" si="39"/>
        <v>14670717.327037565</v>
      </c>
      <c r="Z63" s="297">
        <f t="shared" si="39"/>
        <v>13576278.450089494</v>
      </c>
      <c r="AA63" s="297">
        <f t="shared" si="39"/>
        <v>12533047.012572998</v>
      </c>
    </row>
    <row r="64" spans="2:27" ht="15" x14ac:dyDescent="0.25">
      <c r="B64" s="292" t="s">
        <v>320</v>
      </c>
      <c r="C64" s="293"/>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row>
    <row r="65" spans="2:27" ht="15" x14ac:dyDescent="0.25">
      <c r="B65" s="280" t="s">
        <v>669</v>
      </c>
      <c r="C65" s="283">
        <f t="shared" ref="C65:C68" si="40">SUM(D65:AA65)</f>
        <v>180047870.52981108</v>
      </c>
      <c r="D65" s="297">
        <f t="shared" ref="D65:AA65" si="41">D21/((1+$D$50))^D$5</f>
        <v>0</v>
      </c>
      <c r="E65" s="297">
        <f t="shared" si="41"/>
        <v>47026938.448487133</v>
      </c>
      <c r="F65" s="297">
        <f t="shared" si="41"/>
        <v>45657221.794647701</v>
      </c>
      <c r="G65" s="297">
        <f t="shared" si="41"/>
        <v>44327399.800628841</v>
      </c>
      <c r="H65" s="297">
        <f t="shared" si="41"/>
        <v>43036310.486047417</v>
      </c>
      <c r="I65" s="297">
        <f t="shared" si="41"/>
        <v>0</v>
      </c>
      <c r="J65" s="297">
        <f t="shared" si="41"/>
        <v>0</v>
      </c>
      <c r="K65" s="297">
        <f t="shared" si="41"/>
        <v>0</v>
      </c>
      <c r="L65" s="297">
        <f t="shared" si="41"/>
        <v>0</v>
      </c>
      <c r="M65" s="297">
        <f t="shared" si="41"/>
        <v>0</v>
      </c>
      <c r="N65" s="297">
        <f t="shared" si="41"/>
        <v>0</v>
      </c>
      <c r="O65" s="297">
        <f t="shared" si="41"/>
        <v>0</v>
      </c>
      <c r="P65" s="297">
        <f t="shared" si="41"/>
        <v>0</v>
      </c>
      <c r="Q65" s="297">
        <f t="shared" si="41"/>
        <v>0</v>
      </c>
      <c r="R65" s="297">
        <f t="shared" si="41"/>
        <v>0</v>
      </c>
      <c r="S65" s="297">
        <f t="shared" si="41"/>
        <v>0</v>
      </c>
      <c r="T65" s="297">
        <f t="shared" si="41"/>
        <v>0</v>
      </c>
      <c r="U65" s="297">
        <f t="shared" si="41"/>
        <v>0</v>
      </c>
      <c r="V65" s="297">
        <f t="shared" si="41"/>
        <v>0</v>
      </c>
      <c r="W65" s="297">
        <f t="shared" si="41"/>
        <v>0</v>
      </c>
      <c r="X65" s="297">
        <f t="shared" si="41"/>
        <v>0</v>
      </c>
      <c r="Y65" s="297">
        <f t="shared" si="41"/>
        <v>0</v>
      </c>
      <c r="Z65" s="297">
        <f t="shared" si="41"/>
        <v>0</v>
      </c>
      <c r="AA65" s="297">
        <f t="shared" si="41"/>
        <v>0</v>
      </c>
    </row>
    <row r="66" spans="2:27" ht="15" x14ac:dyDescent="0.25">
      <c r="B66" s="291" t="s">
        <v>322</v>
      </c>
      <c r="C66" s="294">
        <f t="shared" si="40"/>
        <v>3974520.2519473596</v>
      </c>
      <c r="D66" s="297">
        <f t="shared" ref="D66:AA66" si="42">D22/((1+$D$50))^D$5</f>
        <v>0</v>
      </c>
      <c r="E66" s="297">
        <f t="shared" si="42"/>
        <v>0</v>
      </c>
      <c r="F66" s="297">
        <f t="shared" si="42"/>
        <v>0</v>
      </c>
      <c r="G66" s="297">
        <f t="shared" si="42"/>
        <v>0</v>
      </c>
      <c r="H66" s="297">
        <f t="shared" si="42"/>
        <v>0</v>
      </c>
      <c r="I66" s="297">
        <f t="shared" si="42"/>
        <v>269394.83704945305</v>
      </c>
      <c r="J66" s="297">
        <f t="shared" si="42"/>
        <v>261548.38548490586</v>
      </c>
      <c r="K66" s="297">
        <f t="shared" si="42"/>
        <v>253930.47134456882</v>
      </c>
      <c r="L66" s="297">
        <f t="shared" si="42"/>
        <v>246534.4381986105</v>
      </c>
      <c r="M66" s="297">
        <f t="shared" si="42"/>
        <v>239353.8234937966</v>
      </c>
      <c r="N66" s="297">
        <f t="shared" si="42"/>
        <v>232382.35290659865</v>
      </c>
      <c r="O66" s="297">
        <f t="shared" si="42"/>
        <v>225613.93486077542</v>
      </c>
      <c r="P66" s="297">
        <f t="shared" si="42"/>
        <v>219042.65520463634</v>
      </c>
      <c r="Q66" s="297">
        <f t="shared" si="42"/>
        <v>212662.77204333621</v>
      </c>
      <c r="R66" s="297">
        <f t="shared" si="42"/>
        <v>206468.71072168564</v>
      </c>
      <c r="S66" s="297">
        <f t="shared" si="42"/>
        <v>200455.0589530929</v>
      </c>
      <c r="T66" s="297">
        <f t="shared" si="42"/>
        <v>194616.56209038146</v>
      </c>
      <c r="U66" s="297">
        <f t="shared" si="42"/>
        <v>188948.11853435091</v>
      </c>
      <c r="V66" s="297">
        <f t="shared" si="42"/>
        <v>183444.77527606886</v>
      </c>
      <c r="W66" s="297">
        <f t="shared" si="42"/>
        <v>178101.72356899889</v>
      </c>
      <c r="X66" s="297">
        <f t="shared" si="42"/>
        <v>172914.29472718341</v>
      </c>
      <c r="Y66" s="297">
        <f t="shared" si="42"/>
        <v>167877.95604580911</v>
      </c>
      <c r="Z66" s="297">
        <f t="shared" si="42"/>
        <v>162988.30684059137</v>
      </c>
      <c r="AA66" s="297">
        <f t="shared" si="42"/>
        <v>158241.07460251593</v>
      </c>
    </row>
    <row r="67" spans="2:27" ht="15" x14ac:dyDescent="0.25">
      <c r="B67" s="217" t="s">
        <v>324</v>
      </c>
      <c r="C67" s="295">
        <f t="shared" si="40"/>
        <v>184022390.7817584</v>
      </c>
      <c r="D67" s="297">
        <f t="shared" ref="D67:AA67" si="43">SUM(D65:D66)</f>
        <v>0</v>
      </c>
      <c r="E67" s="297">
        <f t="shared" si="43"/>
        <v>47026938.448487133</v>
      </c>
      <c r="F67" s="297">
        <f t="shared" si="43"/>
        <v>45657221.794647701</v>
      </c>
      <c r="G67" s="297">
        <f t="shared" si="43"/>
        <v>44327399.800628841</v>
      </c>
      <c r="H67" s="297">
        <f t="shared" si="43"/>
        <v>43036310.486047417</v>
      </c>
      <c r="I67" s="297">
        <f t="shared" si="43"/>
        <v>269394.83704945305</v>
      </c>
      <c r="J67" s="297">
        <f t="shared" si="43"/>
        <v>261548.38548490586</v>
      </c>
      <c r="K67" s="297">
        <f t="shared" si="43"/>
        <v>253930.47134456882</v>
      </c>
      <c r="L67" s="297">
        <f t="shared" si="43"/>
        <v>246534.4381986105</v>
      </c>
      <c r="M67" s="297">
        <f t="shared" si="43"/>
        <v>239353.8234937966</v>
      </c>
      <c r="N67" s="297">
        <f t="shared" si="43"/>
        <v>232382.35290659865</v>
      </c>
      <c r="O67" s="297">
        <f t="shared" si="43"/>
        <v>225613.93486077542</v>
      </c>
      <c r="P67" s="297">
        <f t="shared" si="43"/>
        <v>219042.65520463634</v>
      </c>
      <c r="Q67" s="297">
        <f t="shared" si="43"/>
        <v>212662.77204333621</v>
      </c>
      <c r="R67" s="297">
        <f t="shared" si="43"/>
        <v>206468.71072168564</v>
      </c>
      <c r="S67" s="297">
        <f t="shared" si="43"/>
        <v>200455.0589530929</v>
      </c>
      <c r="T67" s="297">
        <f t="shared" si="43"/>
        <v>194616.56209038146</v>
      </c>
      <c r="U67" s="297">
        <f t="shared" si="43"/>
        <v>188948.11853435091</v>
      </c>
      <c r="V67" s="297">
        <f t="shared" si="43"/>
        <v>183444.77527606886</v>
      </c>
      <c r="W67" s="297">
        <f t="shared" si="43"/>
        <v>178101.72356899889</v>
      </c>
      <c r="X67" s="297">
        <f t="shared" si="43"/>
        <v>172914.29472718341</v>
      </c>
      <c r="Y67" s="297">
        <f t="shared" si="43"/>
        <v>167877.95604580911</v>
      </c>
      <c r="Z67" s="297">
        <f t="shared" si="43"/>
        <v>162988.30684059137</v>
      </c>
      <c r="AA67" s="297">
        <f t="shared" si="43"/>
        <v>158241.07460251593</v>
      </c>
    </row>
    <row r="68" spans="2:27" ht="15" x14ac:dyDescent="0.25">
      <c r="B68" s="292" t="s">
        <v>399</v>
      </c>
      <c r="C68" s="293">
        <f t="shared" si="40"/>
        <v>0</v>
      </c>
      <c r="D68" s="293"/>
      <c r="E68" s="293"/>
      <c r="F68" s="293"/>
      <c r="G68" s="293"/>
      <c r="H68" s="293"/>
      <c r="I68" s="293"/>
      <c r="J68" s="293"/>
      <c r="K68" s="293"/>
      <c r="L68" s="293"/>
      <c r="M68" s="293"/>
      <c r="N68" s="293"/>
      <c r="O68" s="293"/>
      <c r="P68" s="293"/>
      <c r="Q68" s="293"/>
      <c r="R68" s="293"/>
      <c r="S68" s="293"/>
      <c r="T68" s="293"/>
      <c r="U68" s="293"/>
      <c r="V68" s="293"/>
      <c r="W68" s="293"/>
      <c r="X68" s="293"/>
      <c r="Y68" s="293"/>
      <c r="Z68" s="293"/>
      <c r="AA68" s="293"/>
    </row>
    <row r="69" spans="2:27" ht="15" x14ac:dyDescent="0.25">
      <c r="B69" s="290" t="s">
        <v>325</v>
      </c>
      <c r="C69" s="303">
        <f>SUM(D69:AA69)</f>
        <v>381038133.11597091</v>
      </c>
      <c r="D69" s="297">
        <f t="shared" ref="D69:AA69" si="44">D63-D67</f>
        <v>0</v>
      </c>
      <c r="E69" s="297">
        <f t="shared" si="44"/>
        <v>-47026938.448487133</v>
      </c>
      <c r="F69" s="297">
        <f t="shared" si="44"/>
        <v>-45657221.794647701</v>
      </c>
      <c r="G69" s="297">
        <f t="shared" si="44"/>
        <v>1690700.0140631944</v>
      </c>
      <c r="H69" s="297">
        <f t="shared" si="44"/>
        <v>506406.67381650209</v>
      </c>
      <c r="I69" s="297">
        <f t="shared" si="44"/>
        <v>40903868.422822684</v>
      </c>
      <c r="J69" s="297">
        <f t="shared" si="44"/>
        <v>38643971.954861589</v>
      </c>
      <c r="K69" s="297">
        <f t="shared" si="44"/>
        <v>36480212.70349326</v>
      </c>
      <c r="L69" s="297">
        <f t="shared" si="44"/>
        <v>34409636.245886609</v>
      </c>
      <c r="M69" s="297">
        <f t="shared" si="44"/>
        <v>32428652.335716732</v>
      </c>
      <c r="N69" s="297">
        <f t="shared" si="44"/>
        <v>30533800.750406358</v>
      </c>
      <c r="O69" s="297">
        <f t="shared" si="44"/>
        <v>28721746.764599215</v>
      </c>
      <c r="P69" s="297">
        <f t="shared" si="44"/>
        <v>26988893.90770724</v>
      </c>
      <c r="Q69" s="297">
        <f t="shared" si="44"/>
        <v>25332956.159975659</v>
      </c>
      <c r="R69" s="297">
        <f t="shared" si="44"/>
        <v>23750814.804325551</v>
      </c>
      <c r="S69" s="297">
        <f t="shared" si="44"/>
        <v>22238963.923743729</v>
      </c>
      <c r="T69" s="297">
        <f t="shared" si="44"/>
        <v>20794971.497826003</v>
      </c>
      <c r="U69" s="297">
        <f t="shared" si="44"/>
        <v>19416168.966345891</v>
      </c>
      <c r="V69" s="297">
        <f t="shared" si="44"/>
        <v>18099985.599926114</v>
      </c>
      <c r="W69" s="297">
        <f t="shared" si="44"/>
        <v>16843945.066518925</v>
      </c>
      <c r="X69" s="297">
        <f t="shared" si="44"/>
        <v>15645662.114859421</v>
      </c>
      <c r="Y69" s="297">
        <f t="shared" si="44"/>
        <v>14502839.370991757</v>
      </c>
      <c r="Z69" s="297">
        <f t="shared" si="44"/>
        <v>13413290.143248903</v>
      </c>
      <c r="AA69" s="297">
        <f t="shared" si="44"/>
        <v>12374805.937970482</v>
      </c>
    </row>
    <row r="70" spans="2:27" ht="15" x14ac:dyDescent="0.25">
      <c r="B70" s="290" t="s">
        <v>328</v>
      </c>
      <c r="C70" s="304">
        <f>C63/C67</f>
        <v>3.0706074488938886</v>
      </c>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row>
    <row r="71" spans="2:27" ht="15" x14ac:dyDescent="0.25">
      <c r="D71" s="73"/>
      <c r="E71" s="73"/>
      <c r="F71" s="73"/>
      <c r="G71" s="73"/>
      <c r="H71" s="73"/>
      <c r="I71" s="73"/>
      <c r="J71" s="73"/>
      <c r="K71" s="73"/>
      <c r="L71" s="73"/>
      <c r="M71" s="73"/>
      <c r="N71" s="73"/>
      <c r="O71" s="73"/>
      <c r="P71" s="73"/>
      <c r="Q71" s="73"/>
      <c r="R71" s="73"/>
      <c r="S71" s="73"/>
      <c r="T71" s="73"/>
      <c r="U71" s="73"/>
      <c r="V71" s="73"/>
      <c r="W71" s="73"/>
      <c r="X71" s="73"/>
      <c r="Y71" s="73"/>
      <c r="Z71" s="73"/>
      <c r="AA71" s="73"/>
    </row>
    <row r="72" spans="2:27" ht="15" x14ac:dyDescent="0.25">
      <c r="C72" s="634"/>
      <c r="D72" s="73"/>
      <c r="E72" s="73"/>
      <c r="F72" s="73"/>
      <c r="G72" s="73"/>
      <c r="H72" s="73"/>
      <c r="I72" s="73"/>
      <c r="J72" s="73"/>
      <c r="K72" s="73"/>
      <c r="L72" s="73"/>
      <c r="M72" s="73"/>
      <c r="N72" s="73"/>
      <c r="O72" s="73"/>
      <c r="P72" s="73"/>
      <c r="Q72" s="73"/>
      <c r="R72" s="73"/>
      <c r="S72" s="73"/>
      <c r="T72" s="73"/>
      <c r="U72" s="73"/>
      <c r="V72" s="73"/>
      <c r="W72" s="73"/>
      <c r="X72" s="73"/>
      <c r="Y72" s="73"/>
      <c r="Z72" s="73"/>
      <c r="AA72" s="73"/>
    </row>
    <row r="73" spans="2:27" ht="15" x14ac:dyDescent="0.25">
      <c r="D73" s="73"/>
      <c r="E73" s="73"/>
      <c r="F73" s="73"/>
      <c r="G73" s="73"/>
      <c r="H73" s="73"/>
      <c r="I73" s="73"/>
      <c r="J73" s="73"/>
      <c r="K73" s="73"/>
      <c r="L73" s="73"/>
      <c r="M73" s="73"/>
      <c r="N73" s="73"/>
      <c r="O73" s="73"/>
      <c r="P73" s="73"/>
      <c r="Q73" s="73"/>
      <c r="R73" s="73"/>
      <c r="S73" s="73"/>
      <c r="T73" s="73"/>
      <c r="U73" s="73"/>
      <c r="V73" s="73"/>
      <c r="W73" s="73"/>
      <c r="X73" s="73"/>
      <c r="Y73" s="73"/>
      <c r="Z73" s="73"/>
      <c r="AA73" s="73"/>
    </row>
    <row r="74" spans="2:27" ht="15" x14ac:dyDescent="0.25">
      <c r="D74" s="73"/>
      <c r="E74" s="73"/>
      <c r="F74" s="73"/>
      <c r="G74" s="73"/>
      <c r="H74" s="73"/>
      <c r="I74" s="73"/>
      <c r="J74" s="73"/>
      <c r="K74" s="73"/>
      <c r="L74" s="73"/>
      <c r="M74" s="73"/>
      <c r="N74" s="73"/>
      <c r="O74" s="73"/>
      <c r="P74" s="73"/>
      <c r="Q74" s="73"/>
      <c r="R74" s="73"/>
      <c r="S74" s="73"/>
      <c r="T74" s="73"/>
      <c r="U74" s="73"/>
      <c r="V74" s="73"/>
      <c r="W74" s="73"/>
      <c r="X74" s="73"/>
      <c r="Y74" s="73"/>
      <c r="Z74" s="73"/>
      <c r="AA74" s="73"/>
    </row>
    <row r="75" spans="2:27" ht="15" x14ac:dyDescent="0.25">
      <c r="D75" s="73"/>
      <c r="E75" s="73"/>
      <c r="F75" s="73"/>
      <c r="G75" s="73"/>
      <c r="H75" s="73"/>
      <c r="I75" s="73"/>
      <c r="J75" s="73"/>
      <c r="K75" s="73"/>
      <c r="L75" s="73"/>
      <c r="M75" s="73"/>
      <c r="N75" s="73"/>
      <c r="O75" s="73"/>
      <c r="P75" s="73"/>
      <c r="Q75" s="73"/>
      <c r="R75" s="73"/>
      <c r="S75" s="73"/>
      <c r="T75" s="73"/>
      <c r="U75" s="73"/>
      <c r="V75" s="73"/>
      <c r="W75" s="73"/>
      <c r="X75" s="73"/>
      <c r="Y75" s="73"/>
      <c r="Z75" s="73"/>
      <c r="AA75" s="73"/>
    </row>
    <row r="76" spans="2:27" ht="15" x14ac:dyDescent="0.25">
      <c r="D76" s="73"/>
      <c r="E76" s="73"/>
      <c r="F76" s="73"/>
      <c r="G76" s="73"/>
      <c r="H76" s="73"/>
      <c r="I76" s="73"/>
      <c r="J76" s="73"/>
      <c r="K76" s="73"/>
      <c r="L76" s="73"/>
      <c r="M76" s="73"/>
      <c r="N76" s="73"/>
      <c r="O76" s="73"/>
      <c r="P76" s="73"/>
      <c r="Q76" s="73"/>
      <c r="R76" s="73"/>
      <c r="S76" s="73"/>
      <c r="T76" s="73"/>
      <c r="U76" s="73"/>
      <c r="V76" s="73"/>
      <c r="W76" s="73"/>
      <c r="X76" s="73"/>
      <c r="Y76" s="73"/>
      <c r="Z76" s="73"/>
      <c r="AA76" s="73"/>
    </row>
    <row r="77" spans="2:27" ht="15" x14ac:dyDescent="0.25">
      <c r="D77" s="73"/>
      <c r="E77" s="73"/>
      <c r="F77" s="73"/>
      <c r="G77" s="73"/>
      <c r="H77" s="73"/>
      <c r="I77" s="73"/>
      <c r="J77" s="73"/>
      <c r="K77" s="73"/>
      <c r="L77" s="73"/>
      <c r="M77" s="73"/>
      <c r="N77" s="73"/>
      <c r="O77" s="73"/>
      <c r="P77" s="73"/>
      <c r="Q77" s="73"/>
      <c r="R77" s="73"/>
      <c r="S77" s="73"/>
      <c r="T77" s="73"/>
      <c r="U77" s="73"/>
      <c r="V77" s="73"/>
      <c r="W77" s="73"/>
      <c r="X77" s="73"/>
      <c r="Y77" s="73"/>
      <c r="Z77" s="73"/>
      <c r="AA77" s="73"/>
    </row>
    <row r="78" spans="2:27" ht="15" x14ac:dyDescent="0.25">
      <c r="D78" s="73"/>
      <c r="E78" s="73"/>
      <c r="F78" s="73"/>
      <c r="G78" s="73"/>
      <c r="H78" s="73"/>
      <c r="I78" s="73"/>
      <c r="J78" s="73"/>
      <c r="K78" s="73"/>
      <c r="L78" s="73"/>
      <c r="M78" s="73"/>
      <c r="N78" s="73"/>
      <c r="O78" s="73"/>
      <c r="P78" s="73"/>
      <c r="Q78" s="73"/>
      <c r="R78" s="73"/>
      <c r="S78" s="73"/>
      <c r="T78" s="73"/>
      <c r="U78" s="73"/>
      <c r="V78" s="73"/>
      <c r="W78" s="73"/>
      <c r="X78" s="73"/>
      <c r="Y78" s="73"/>
      <c r="Z78" s="73"/>
      <c r="AA78" s="73"/>
    </row>
    <row r="79" spans="2:27" ht="15" x14ac:dyDescent="0.25">
      <c r="B79" s="808" t="s">
        <v>310</v>
      </c>
      <c r="C79" s="809" t="s">
        <v>405</v>
      </c>
      <c r="D79" s="810" t="s">
        <v>850</v>
      </c>
      <c r="E79" s="810" t="s">
        <v>851</v>
      </c>
      <c r="F79" s="73"/>
      <c r="G79" s="73"/>
      <c r="H79" s="73"/>
      <c r="I79" s="73"/>
      <c r="J79" s="73"/>
      <c r="K79" s="73"/>
      <c r="L79" s="73"/>
      <c r="M79" s="73"/>
      <c r="N79" s="73"/>
      <c r="O79" s="73"/>
      <c r="P79" s="73"/>
      <c r="Q79" s="73"/>
      <c r="R79" s="73"/>
      <c r="S79" s="73"/>
      <c r="T79" s="73"/>
      <c r="U79" s="73"/>
      <c r="V79" s="73"/>
      <c r="W79" s="73"/>
      <c r="X79" s="73"/>
      <c r="Y79" s="73"/>
      <c r="Z79" s="73"/>
      <c r="AA79" s="73"/>
    </row>
    <row r="80" spans="2:27" ht="15" x14ac:dyDescent="0.25">
      <c r="B80" s="280" t="s">
        <v>321</v>
      </c>
      <c r="C80" s="283">
        <v>799407473.79243982</v>
      </c>
      <c r="D80" s="283">
        <v>363440413.54268676</v>
      </c>
      <c r="E80" s="283">
        <v>556135326.90953219</v>
      </c>
      <c r="F80" s="73"/>
      <c r="G80" s="73"/>
      <c r="H80" s="73"/>
      <c r="I80" s="73"/>
      <c r="J80" s="73"/>
      <c r="K80" s="73"/>
      <c r="L80" s="73"/>
      <c r="M80" s="73"/>
      <c r="N80" s="73"/>
      <c r="O80" s="73"/>
      <c r="P80" s="73"/>
      <c r="Q80" s="73"/>
      <c r="R80" s="73"/>
      <c r="S80" s="73"/>
      <c r="T80" s="73"/>
      <c r="U80" s="73"/>
      <c r="V80" s="73"/>
      <c r="W80" s="73"/>
      <c r="X80" s="73"/>
      <c r="Y80" s="73"/>
      <c r="Z80" s="73"/>
      <c r="AA80" s="73"/>
    </row>
    <row r="81" spans="2:27" ht="15" x14ac:dyDescent="0.25">
      <c r="B81" s="291" t="s">
        <v>315</v>
      </c>
      <c r="C81" s="294">
        <v>3317586.1765642958</v>
      </c>
      <c r="D81" s="294">
        <v>1732837.594857286</v>
      </c>
      <c r="E81" s="294">
        <v>2468619.1158851162</v>
      </c>
      <c r="F81" s="73"/>
      <c r="G81" s="73"/>
      <c r="H81" s="73"/>
      <c r="I81" s="73"/>
      <c r="J81" s="73"/>
      <c r="K81" s="73"/>
      <c r="L81" s="73"/>
      <c r="M81" s="73"/>
      <c r="N81" s="73"/>
      <c r="O81" s="73"/>
      <c r="P81" s="73"/>
      <c r="Q81" s="73"/>
      <c r="R81" s="73"/>
      <c r="S81" s="73"/>
      <c r="T81" s="73"/>
      <c r="U81" s="73"/>
      <c r="V81" s="73"/>
      <c r="W81" s="73"/>
      <c r="X81" s="73"/>
      <c r="Y81" s="73"/>
      <c r="Z81" s="73"/>
      <c r="AA81" s="73"/>
    </row>
    <row r="82" spans="2:27" ht="15" x14ac:dyDescent="0.25">
      <c r="B82" s="280" t="s">
        <v>316</v>
      </c>
      <c r="C82" s="283">
        <v>2716526.8757431083</v>
      </c>
      <c r="D82" s="283">
        <v>1418893.0286063463</v>
      </c>
      <c r="E82" s="283">
        <v>2021370.3027964551</v>
      </c>
      <c r="F82" s="73"/>
      <c r="G82" s="73"/>
      <c r="H82" s="73"/>
      <c r="I82" s="73"/>
      <c r="J82" s="73"/>
      <c r="K82" s="73"/>
      <c r="L82" s="73"/>
      <c r="M82" s="73"/>
      <c r="N82" s="73"/>
      <c r="O82" s="73"/>
      <c r="P82" s="73"/>
      <c r="Q82" s="73"/>
      <c r="R82" s="73"/>
      <c r="S82" s="73"/>
      <c r="T82" s="73"/>
      <c r="U82" s="73"/>
      <c r="V82" s="73"/>
      <c r="W82" s="73"/>
      <c r="X82" s="73"/>
      <c r="Y82" s="73"/>
      <c r="Z82" s="73"/>
      <c r="AA82" s="73"/>
    </row>
    <row r="83" spans="2:27" ht="15" x14ac:dyDescent="0.25">
      <c r="B83" s="291" t="s">
        <v>317</v>
      </c>
      <c r="C83" s="294">
        <v>1619816.6425033731</v>
      </c>
      <c r="D83" s="294">
        <v>846060.66746159457</v>
      </c>
      <c r="E83" s="294">
        <v>1205307.1465512766</v>
      </c>
      <c r="F83" s="73"/>
      <c r="G83" s="73"/>
      <c r="H83" s="73"/>
      <c r="I83" s="73"/>
      <c r="J83" s="73"/>
      <c r="K83" s="73"/>
      <c r="L83" s="73"/>
      <c r="M83" s="73"/>
      <c r="N83" s="73"/>
      <c r="O83" s="73"/>
      <c r="P83" s="73"/>
      <c r="Q83" s="73"/>
      <c r="R83" s="73"/>
      <c r="S83" s="73"/>
      <c r="T83" s="73"/>
      <c r="U83" s="73"/>
      <c r="V83" s="73"/>
      <c r="W83" s="73"/>
      <c r="X83" s="73"/>
      <c r="Y83" s="73"/>
      <c r="Z83" s="73"/>
      <c r="AA83" s="73"/>
    </row>
    <row r="84" spans="2:27" ht="15" x14ac:dyDescent="0.25">
      <c r="B84" s="280" t="s">
        <v>318</v>
      </c>
      <c r="C84" s="283">
        <v>2076006.3750081819</v>
      </c>
      <c r="D84" s="283">
        <v>1076203.1663033974</v>
      </c>
      <c r="E84" s="283">
        <v>1539371.7505541309</v>
      </c>
      <c r="F84" s="73"/>
      <c r="G84" s="73"/>
      <c r="H84" s="73"/>
      <c r="I84" s="73"/>
      <c r="J84" s="73"/>
      <c r="K84" s="73"/>
      <c r="L84" s="73"/>
      <c r="M84" s="73"/>
      <c r="N84" s="73"/>
      <c r="O84" s="73"/>
      <c r="P84" s="73"/>
      <c r="Q84" s="73"/>
      <c r="R84" s="73"/>
      <c r="S84" s="73"/>
      <c r="T84" s="73"/>
      <c r="U84" s="73"/>
      <c r="V84" s="73"/>
      <c r="W84" s="73"/>
      <c r="X84" s="73"/>
      <c r="Y84" s="73"/>
      <c r="Z84" s="73"/>
      <c r="AA84" s="73"/>
    </row>
    <row r="85" spans="2:27" ht="15" x14ac:dyDescent="0.25">
      <c r="B85" s="280" t="s">
        <v>354</v>
      </c>
      <c r="C85" s="283">
        <v>2271907.609636886</v>
      </c>
      <c r="D85" s="283">
        <v>1186660.0318723773</v>
      </c>
      <c r="E85" s="283">
        <v>1690528.6724104425</v>
      </c>
      <c r="F85" s="73"/>
      <c r="G85" s="73"/>
      <c r="H85" s="73"/>
      <c r="I85" s="73"/>
      <c r="J85" s="73"/>
      <c r="K85" s="73"/>
      <c r="L85" s="73"/>
      <c r="M85" s="73"/>
      <c r="N85" s="73"/>
      <c r="O85" s="73"/>
      <c r="P85" s="73"/>
      <c r="Q85" s="73"/>
      <c r="R85" s="73"/>
      <c r="S85" s="73"/>
      <c r="T85" s="73"/>
      <c r="U85" s="73"/>
      <c r="V85" s="73"/>
      <c r="W85" s="73"/>
      <c r="X85" s="73"/>
      <c r="Y85" s="73"/>
      <c r="Z85" s="73"/>
      <c r="AA85" s="73"/>
    </row>
    <row r="86" spans="2:27" ht="15" x14ac:dyDescent="0.25">
      <c r="B86" s="218" t="s">
        <v>323</v>
      </c>
      <c r="C86" s="308">
        <v>811409317.47189558</v>
      </c>
      <c r="D86" s="308">
        <v>369701068.03178787</v>
      </c>
      <c r="E86" s="308">
        <v>565060523.8977294</v>
      </c>
      <c r="F86" s="73"/>
      <c r="G86" s="73"/>
      <c r="H86" s="73"/>
      <c r="I86" s="73"/>
      <c r="J86" s="73"/>
      <c r="K86" s="73"/>
      <c r="L86" s="73"/>
      <c r="M86" s="73"/>
      <c r="N86" s="73"/>
      <c r="O86" s="73"/>
      <c r="P86" s="73"/>
      <c r="Q86" s="73"/>
      <c r="R86" s="73"/>
      <c r="S86" s="73"/>
      <c r="T86" s="73"/>
      <c r="U86" s="73"/>
      <c r="V86" s="73"/>
      <c r="W86" s="73"/>
      <c r="X86" s="73"/>
      <c r="Y86" s="73"/>
      <c r="Z86" s="73"/>
      <c r="AA86" s="73"/>
    </row>
    <row r="87" spans="2:27" ht="15" x14ac:dyDescent="0.25">
      <c r="B87" s="292" t="s">
        <v>320</v>
      </c>
      <c r="C87" s="293"/>
      <c r="D87" s="293"/>
      <c r="E87" s="293"/>
      <c r="F87" s="73"/>
      <c r="G87" s="73"/>
      <c r="H87" s="73"/>
      <c r="I87" s="73"/>
      <c r="J87" s="73"/>
      <c r="K87" s="73"/>
      <c r="L87" s="73"/>
      <c r="M87" s="73"/>
      <c r="N87" s="73"/>
      <c r="O87" s="73"/>
      <c r="P87" s="73"/>
      <c r="Q87" s="73"/>
      <c r="R87" s="73"/>
      <c r="S87" s="73"/>
      <c r="T87" s="73"/>
      <c r="U87" s="73"/>
      <c r="V87" s="73"/>
      <c r="W87" s="73"/>
      <c r="X87" s="73"/>
      <c r="Y87" s="73"/>
      <c r="Z87" s="73"/>
      <c r="AA87" s="73"/>
    </row>
    <row r="88" spans="2:27" ht="15" x14ac:dyDescent="0.25">
      <c r="B88" s="280" t="s">
        <v>670</v>
      </c>
      <c r="C88" s="283">
        <f>ConstructionCosts!G7</f>
        <v>199563516</v>
      </c>
      <c r="D88" s="283">
        <f>C43</f>
        <v>157935464.43334547</v>
      </c>
      <c r="E88" s="283">
        <f>C65</f>
        <v>180047870.52981108</v>
      </c>
      <c r="F88" s="73"/>
      <c r="G88" s="73"/>
      <c r="H88" s="73"/>
      <c r="I88" s="73"/>
      <c r="J88" s="73"/>
      <c r="K88" s="73"/>
      <c r="L88" s="73"/>
      <c r="M88" s="73"/>
      <c r="N88" s="73"/>
      <c r="O88" s="73"/>
      <c r="P88" s="73"/>
      <c r="Q88" s="73"/>
      <c r="R88" s="73"/>
      <c r="S88" s="73"/>
      <c r="T88" s="73"/>
      <c r="U88" s="73"/>
      <c r="V88" s="73"/>
      <c r="W88" s="73"/>
      <c r="X88" s="73"/>
      <c r="Y88" s="73"/>
      <c r="Z88" s="73"/>
      <c r="AA88" s="73"/>
    </row>
    <row r="89" spans="2:27" ht="15" x14ac:dyDescent="0.25">
      <c r="B89" s="291" t="s">
        <v>322</v>
      </c>
      <c r="C89" s="294">
        <f>C22</f>
        <v>6111758.953187149</v>
      </c>
      <c r="D89" s="294">
        <f>C44</f>
        <v>2370441.3882671944</v>
      </c>
      <c r="E89" s="294">
        <f>C66</f>
        <v>3974520.2519473596</v>
      </c>
      <c r="F89" s="73"/>
      <c r="G89" s="73"/>
      <c r="H89" s="73"/>
      <c r="I89" s="73"/>
      <c r="J89" s="73"/>
      <c r="K89" s="73"/>
      <c r="L89" s="73"/>
      <c r="M89" s="73"/>
      <c r="N89" s="73"/>
      <c r="O89" s="73"/>
      <c r="P89" s="73"/>
      <c r="Q89" s="73"/>
      <c r="R89" s="73"/>
      <c r="S89" s="73"/>
      <c r="T89" s="73"/>
      <c r="U89" s="73"/>
      <c r="V89" s="73"/>
      <c r="W89" s="73"/>
      <c r="X89" s="73"/>
      <c r="Y89" s="73"/>
      <c r="Z89" s="73"/>
      <c r="AA89" s="73"/>
    </row>
    <row r="90" spans="2:27" ht="15" x14ac:dyDescent="0.25">
      <c r="B90" s="217" t="s">
        <v>324</v>
      </c>
      <c r="C90" s="295">
        <f>C88+C89</f>
        <v>205675274.95318714</v>
      </c>
      <c r="D90" s="295">
        <f>D88+D89</f>
        <v>160305905.82161266</v>
      </c>
      <c r="E90" s="295">
        <f>E88+E89</f>
        <v>184022390.78175846</v>
      </c>
      <c r="F90" s="73"/>
      <c r="G90" s="73"/>
      <c r="H90" s="73"/>
      <c r="I90" s="73"/>
      <c r="J90" s="73"/>
      <c r="K90" s="73"/>
      <c r="L90" s="73"/>
      <c r="M90" s="73"/>
      <c r="N90" s="73"/>
      <c r="O90" s="73"/>
      <c r="P90" s="73"/>
      <c r="Q90" s="73"/>
      <c r="R90" s="73"/>
      <c r="S90" s="73"/>
      <c r="T90" s="73"/>
      <c r="U90" s="73"/>
      <c r="V90" s="73"/>
      <c r="W90" s="73"/>
      <c r="X90" s="73"/>
      <c r="Y90" s="73"/>
      <c r="Z90" s="73"/>
      <c r="AA90" s="73"/>
    </row>
    <row r="91" spans="2:27" ht="15" x14ac:dyDescent="0.25">
      <c r="B91" s="292" t="s">
        <v>849</v>
      </c>
      <c r="C91" s="293"/>
      <c r="D91" s="293"/>
      <c r="E91" s="293"/>
      <c r="F91" s="73"/>
      <c r="G91" s="73"/>
      <c r="H91" s="73"/>
      <c r="I91" s="73"/>
      <c r="J91" s="73"/>
      <c r="K91" s="73"/>
      <c r="L91" s="73"/>
      <c r="M91" s="73"/>
      <c r="N91" s="73"/>
      <c r="O91" s="73"/>
      <c r="P91" s="73"/>
      <c r="Q91" s="73"/>
      <c r="R91" s="73"/>
      <c r="S91" s="73"/>
      <c r="T91" s="73"/>
      <c r="U91" s="73"/>
      <c r="V91" s="73"/>
      <c r="W91" s="73"/>
      <c r="X91" s="73"/>
      <c r="Y91" s="73"/>
      <c r="Z91" s="73"/>
      <c r="AA91" s="73"/>
    </row>
    <row r="92" spans="2:27" ht="15" x14ac:dyDescent="0.25">
      <c r="B92" s="290" t="s">
        <v>325</v>
      </c>
      <c r="C92" s="303">
        <f>C86-C90</f>
        <v>605734042.51870847</v>
      </c>
      <c r="D92" s="303">
        <f>D86-D90</f>
        <v>209395162.21017522</v>
      </c>
      <c r="E92" s="303">
        <v>425975403.28895223</v>
      </c>
      <c r="F92" s="73"/>
      <c r="G92" s="73"/>
      <c r="H92" s="73"/>
      <c r="I92" s="73"/>
      <c r="J92" s="73"/>
      <c r="K92" s="73"/>
      <c r="L92" s="73"/>
      <c r="M92" s="73"/>
      <c r="N92" s="73"/>
      <c r="O92" s="73"/>
      <c r="P92" s="73"/>
      <c r="Q92" s="73"/>
      <c r="R92" s="73"/>
      <c r="S92" s="73"/>
      <c r="T92" s="73"/>
      <c r="U92" s="73"/>
      <c r="V92" s="73"/>
      <c r="W92" s="73"/>
      <c r="X92" s="73"/>
      <c r="Y92" s="73"/>
      <c r="Z92" s="73"/>
      <c r="AA92" s="73"/>
    </row>
    <row r="93" spans="2:27" ht="15" x14ac:dyDescent="0.25">
      <c r="B93" s="290" t="s">
        <v>328</v>
      </c>
      <c r="C93" s="304">
        <f>C86/C90</f>
        <v>3.9450989802083742</v>
      </c>
      <c r="D93" s="304">
        <f>D86/D90</f>
        <v>2.306222382369298</v>
      </c>
      <c r="E93" s="304">
        <f>E86/E90</f>
        <v>3.0706074488938877</v>
      </c>
      <c r="F93" s="73"/>
      <c r="G93" s="73"/>
      <c r="H93" s="73"/>
      <c r="I93" s="73"/>
      <c r="J93" s="73"/>
      <c r="K93" s="73"/>
      <c r="L93" s="73"/>
      <c r="M93" s="73"/>
      <c r="N93" s="73"/>
      <c r="O93" s="73"/>
      <c r="P93" s="73"/>
      <c r="Q93" s="73"/>
      <c r="R93" s="73"/>
      <c r="S93" s="73"/>
      <c r="T93" s="73"/>
      <c r="U93" s="73"/>
      <c r="V93" s="73"/>
      <c r="W93" s="73"/>
      <c r="X93" s="73"/>
      <c r="Y93" s="73"/>
      <c r="Z93" s="73"/>
      <c r="AA93" s="73"/>
    </row>
    <row r="94" spans="2:27" ht="15" x14ac:dyDescent="0.25">
      <c r="D94" s="73"/>
      <c r="E94" s="73"/>
      <c r="F94" s="73"/>
      <c r="G94" s="73"/>
      <c r="H94" s="73"/>
      <c r="I94" s="73"/>
      <c r="J94" s="73"/>
      <c r="K94" s="73"/>
      <c r="L94" s="73"/>
      <c r="M94" s="73"/>
      <c r="N94" s="73"/>
      <c r="O94" s="73"/>
      <c r="P94" s="73"/>
      <c r="Q94" s="73"/>
      <c r="R94" s="73"/>
      <c r="S94" s="73"/>
      <c r="T94" s="73"/>
      <c r="U94" s="73"/>
      <c r="V94" s="73"/>
      <c r="W94" s="73"/>
      <c r="X94" s="73"/>
      <c r="Y94" s="73"/>
      <c r="Z94" s="73"/>
      <c r="AA94" s="73"/>
    </row>
    <row r="95" spans="2:27" ht="15" x14ac:dyDescent="0.25">
      <c r="D95" s="73"/>
      <c r="E95" s="73"/>
      <c r="F95" s="73"/>
      <c r="G95" s="73"/>
      <c r="H95" s="73"/>
      <c r="I95" s="73"/>
      <c r="J95" s="73"/>
      <c r="K95" s="73"/>
      <c r="L95" s="73"/>
      <c r="M95" s="73"/>
      <c r="N95" s="73"/>
      <c r="O95" s="73"/>
      <c r="P95" s="73"/>
      <c r="Q95" s="73"/>
      <c r="R95" s="73"/>
      <c r="S95" s="73"/>
      <c r="T95" s="73"/>
      <c r="U95" s="73"/>
      <c r="V95" s="73"/>
      <c r="W95" s="73"/>
      <c r="X95" s="73"/>
      <c r="Y95" s="73"/>
      <c r="Z95" s="73"/>
      <c r="AA95" s="73"/>
    </row>
    <row r="96" spans="2:27" ht="15" x14ac:dyDescent="0.25">
      <c r="D96" s="73"/>
      <c r="E96" s="73"/>
      <c r="F96" s="73"/>
      <c r="G96" s="73"/>
      <c r="H96" s="73"/>
      <c r="I96" s="73"/>
      <c r="J96" s="73"/>
      <c r="K96" s="73"/>
      <c r="L96" s="73"/>
      <c r="M96" s="73"/>
      <c r="N96" s="73"/>
      <c r="O96" s="73"/>
      <c r="P96" s="73"/>
      <c r="Q96" s="73"/>
      <c r="R96" s="73"/>
      <c r="S96" s="73"/>
      <c r="T96" s="73"/>
      <c r="U96" s="73"/>
      <c r="V96" s="73"/>
      <c r="W96" s="73"/>
      <c r="X96" s="73"/>
      <c r="Y96" s="73"/>
      <c r="Z96" s="73"/>
      <c r="AA96" s="73"/>
    </row>
    <row r="97" spans="4:27" ht="15" x14ac:dyDescent="0.25">
      <c r="D97" s="73"/>
      <c r="E97" s="73"/>
      <c r="F97" s="73"/>
      <c r="G97" s="73"/>
      <c r="H97" s="73"/>
      <c r="I97" s="73"/>
      <c r="J97" s="73"/>
      <c r="K97" s="73"/>
      <c r="L97" s="73"/>
      <c r="M97" s="73"/>
      <c r="N97" s="73"/>
      <c r="O97" s="73"/>
      <c r="P97" s="73"/>
      <c r="Q97" s="73"/>
      <c r="R97" s="73"/>
      <c r="S97" s="73"/>
      <c r="T97" s="73"/>
      <c r="U97" s="73"/>
      <c r="V97" s="73"/>
      <c r="W97" s="73"/>
      <c r="X97" s="73"/>
      <c r="Y97" s="73"/>
      <c r="Z97" s="73"/>
      <c r="AA97" s="73"/>
    </row>
    <row r="98" spans="4:27" ht="15" x14ac:dyDescent="0.25">
      <c r="D98" s="73"/>
      <c r="E98" s="73"/>
      <c r="F98" s="73"/>
      <c r="G98" s="73"/>
      <c r="H98" s="73"/>
      <c r="I98" s="73"/>
      <c r="J98" s="73"/>
      <c r="K98" s="73"/>
      <c r="L98" s="73"/>
      <c r="M98" s="73"/>
      <c r="N98" s="73"/>
      <c r="O98" s="73"/>
      <c r="P98" s="73"/>
      <c r="Q98" s="73"/>
      <c r="R98" s="73"/>
      <c r="S98" s="73"/>
      <c r="T98" s="73"/>
      <c r="U98" s="73"/>
      <c r="V98" s="73"/>
      <c r="W98" s="73"/>
      <c r="X98" s="73"/>
      <c r="Y98" s="73"/>
      <c r="Z98" s="73"/>
      <c r="AA98" s="73"/>
    </row>
    <row r="99" spans="4:27" x14ac:dyDescent="0.3">
      <c r="D99" s="73"/>
      <c r="E99" s="73"/>
      <c r="F99" s="73"/>
      <c r="G99" s="73"/>
      <c r="H99" s="73"/>
      <c r="I99" s="73"/>
      <c r="J99" s="73"/>
      <c r="K99" s="73"/>
      <c r="L99" s="73"/>
      <c r="M99" s="73"/>
      <c r="N99" s="73"/>
      <c r="O99" s="73"/>
      <c r="P99" s="73"/>
      <c r="Q99" s="73"/>
      <c r="R99" s="73"/>
      <c r="S99" s="73"/>
      <c r="T99" s="73"/>
      <c r="U99" s="73"/>
      <c r="V99" s="73"/>
      <c r="W99" s="73"/>
      <c r="X99" s="73"/>
      <c r="Y99" s="73"/>
      <c r="Z99" s="73"/>
      <c r="AA99" s="73"/>
    </row>
    <row r="100" spans="4:27" x14ac:dyDescent="0.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row>
    <row r="101" spans="4:27" x14ac:dyDescent="0.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row>
    <row r="102" spans="4:27" x14ac:dyDescent="0.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row>
    <row r="103" spans="4:27" x14ac:dyDescent="0.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row>
    <row r="104" spans="4:27" x14ac:dyDescent="0.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row>
    <row r="105" spans="4:27" x14ac:dyDescent="0.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row>
    <row r="106" spans="4:27" x14ac:dyDescent="0.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row>
    <row r="107" spans="4:27" x14ac:dyDescent="0.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row>
    <row r="108" spans="4:27" x14ac:dyDescent="0.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row>
    <row r="109" spans="4:27" x14ac:dyDescent="0.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row>
    <row r="110" spans="4:27" x14ac:dyDescent="0.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row>
    <row r="111" spans="4:27" x14ac:dyDescent="0.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row>
    <row r="112" spans="4:27" x14ac:dyDescent="0.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row>
    <row r="113" spans="4:27" x14ac:dyDescent="0.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row>
    <row r="114" spans="4:27" x14ac:dyDescent="0.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row>
    <row r="115" spans="4:27" x14ac:dyDescent="0.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row>
    <row r="116" spans="4:27" x14ac:dyDescent="0.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row>
    <row r="117" spans="4:27" x14ac:dyDescent="0.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row>
    <row r="118" spans="4:27" x14ac:dyDescent="0.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row>
    <row r="119" spans="4:27" x14ac:dyDescent="0.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row>
    <row r="120" spans="4:27" x14ac:dyDescent="0.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row>
    <row r="121" spans="4:27" x14ac:dyDescent="0.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row>
    <row r="122" spans="4:27" x14ac:dyDescent="0.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row>
    <row r="123" spans="4:27" x14ac:dyDescent="0.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row>
    <row r="124" spans="4:27" x14ac:dyDescent="0.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row>
    <row r="125" spans="4:27" x14ac:dyDescent="0.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row>
    <row r="126" spans="4:27" x14ac:dyDescent="0.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row>
    <row r="127" spans="4:27" x14ac:dyDescent="0.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row>
    <row r="128" spans="4:27" x14ac:dyDescent="0.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row>
    <row r="129" spans="4:27" x14ac:dyDescent="0.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row>
    <row r="130" spans="4:27" x14ac:dyDescent="0.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row>
    <row r="131" spans="4:27" x14ac:dyDescent="0.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row>
    <row r="132" spans="4:27" x14ac:dyDescent="0.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row>
    <row r="133" spans="4:27" x14ac:dyDescent="0.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row>
    <row r="134" spans="4:27" x14ac:dyDescent="0.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row>
    <row r="135" spans="4:27" x14ac:dyDescent="0.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row>
    <row r="136" spans="4:27" x14ac:dyDescent="0.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row>
    <row r="137" spans="4:27" x14ac:dyDescent="0.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row>
    <row r="138" spans="4:27" x14ac:dyDescent="0.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row>
    <row r="139" spans="4:27" x14ac:dyDescent="0.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row>
    <row r="140" spans="4:27" x14ac:dyDescent="0.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row>
    <row r="141" spans="4:27" x14ac:dyDescent="0.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row>
    <row r="142" spans="4:27" x14ac:dyDescent="0.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row>
    <row r="143" spans="4:27" x14ac:dyDescent="0.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row>
    <row r="144" spans="4:27" x14ac:dyDescent="0.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row>
    <row r="145" spans="4:27" x14ac:dyDescent="0.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row>
    <row r="146" spans="4:27" x14ac:dyDescent="0.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row>
    <row r="147" spans="4:27" x14ac:dyDescent="0.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row>
    <row r="148" spans="4:27" x14ac:dyDescent="0.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row>
    <row r="149" spans="4:27" x14ac:dyDescent="0.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row>
    <row r="150" spans="4:27" x14ac:dyDescent="0.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row>
    <row r="151" spans="4:27" x14ac:dyDescent="0.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row>
    <row r="152" spans="4:27" x14ac:dyDescent="0.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row>
    <row r="153" spans="4:27" x14ac:dyDescent="0.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row>
    <row r="154" spans="4:27" x14ac:dyDescent="0.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row>
    <row r="155" spans="4:27" x14ac:dyDescent="0.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row>
    <row r="156" spans="4:27" x14ac:dyDescent="0.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row>
    <row r="157" spans="4:27" x14ac:dyDescent="0.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row>
    <row r="158" spans="4:27" x14ac:dyDescent="0.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row>
    <row r="159" spans="4:27" x14ac:dyDescent="0.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row>
    <row r="160" spans="4:27" x14ac:dyDescent="0.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row>
    <row r="161" spans="4:27" x14ac:dyDescent="0.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row>
    <row r="162" spans="4:27" x14ac:dyDescent="0.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row>
    <row r="163" spans="4:27" x14ac:dyDescent="0.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row>
    <row r="164" spans="4:27" x14ac:dyDescent="0.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row>
    <row r="165" spans="4:27" x14ac:dyDescent="0.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row>
    <row r="166" spans="4:27" x14ac:dyDescent="0.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row>
    <row r="167" spans="4:27" x14ac:dyDescent="0.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row>
    <row r="168" spans="4:27" x14ac:dyDescent="0.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row>
    <row r="169" spans="4:27" x14ac:dyDescent="0.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row>
    <row r="170" spans="4:27" x14ac:dyDescent="0.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row>
    <row r="171" spans="4:27" x14ac:dyDescent="0.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row>
    <row r="172" spans="4:27" x14ac:dyDescent="0.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row>
    <row r="173" spans="4:27" x14ac:dyDescent="0.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row>
    <row r="174" spans="4:27" x14ac:dyDescent="0.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row>
    <row r="175" spans="4:27" x14ac:dyDescent="0.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row>
    <row r="176" spans="4:27" x14ac:dyDescent="0.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row>
    <row r="177" spans="4:27" x14ac:dyDescent="0.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row>
    <row r="178" spans="4:27" x14ac:dyDescent="0.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row>
    <row r="179" spans="4:27" x14ac:dyDescent="0.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row>
    <row r="180" spans="4:27" x14ac:dyDescent="0.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row>
    <row r="181" spans="4:27" x14ac:dyDescent="0.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row>
    <row r="182" spans="4:27" x14ac:dyDescent="0.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row>
    <row r="183" spans="4:27" x14ac:dyDescent="0.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row>
    <row r="184" spans="4:27" x14ac:dyDescent="0.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row>
    <row r="185" spans="4:27" x14ac:dyDescent="0.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row>
    <row r="186" spans="4:27" x14ac:dyDescent="0.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row>
    <row r="187" spans="4:27" x14ac:dyDescent="0.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row>
    <row r="188" spans="4:27" x14ac:dyDescent="0.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row>
    <row r="189" spans="4:27" x14ac:dyDescent="0.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row>
    <row r="190" spans="4:27" x14ac:dyDescent="0.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row>
    <row r="191" spans="4:27" x14ac:dyDescent="0.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row>
    <row r="192" spans="4:27" x14ac:dyDescent="0.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row>
    <row r="193" spans="4:27" x14ac:dyDescent="0.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row>
    <row r="194" spans="4:27" x14ac:dyDescent="0.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row>
    <row r="195" spans="4:27" x14ac:dyDescent="0.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row>
    <row r="196" spans="4:27" x14ac:dyDescent="0.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row>
    <row r="197" spans="4:27" x14ac:dyDescent="0.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row>
    <row r="198" spans="4:27" x14ac:dyDescent="0.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row>
    <row r="199" spans="4:27" x14ac:dyDescent="0.3">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row>
    <row r="200" spans="4:27" x14ac:dyDescent="0.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row>
    <row r="201" spans="4:27" x14ac:dyDescent="0.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row>
    <row r="202" spans="4:27" x14ac:dyDescent="0.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row>
    <row r="203" spans="4:27" x14ac:dyDescent="0.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row>
    <row r="204" spans="4:27" x14ac:dyDescent="0.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row>
    <row r="205" spans="4:27" x14ac:dyDescent="0.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row>
    <row r="206" spans="4:27" x14ac:dyDescent="0.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row>
    <row r="207" spans="4:27" x14ac:dyDescent="0.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row>
    <row r="208" spans="4:27" x14ac:dyDescent="0.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row>
    <row r="209" spans="4:27" x14ac:dyDescent="0.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row>
    <row r="210" spans="4:27" x14ac:dyDescent="0.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row>
    <row r="211" spans="4:27" x14ac:dyDescent="0.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row>
    <row r="212" spans="4:27" x14ac:dyDescent="0.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row>
    <row r="213" spans="4:27" x14ac:dyDescent="0.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row>
    <row r="214" spans="4:27" x14ac:dyDescent="0.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row>
    <row r="215" spans="4:27" x14ac:dyDescent="0.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row>
    <row r="216" spans="4:27" x14ac:dyDescent="0.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row>
    <row r="217" spans="4:27" x14ac:dyDescent="0.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row>
    <row r="218" spans="4:27" x14ac:dyDescent="0.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row>
    <row r="219" spans="4:27" x14ac:dyDescent="0.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row>
    <row r="220" spans="4:27" x14ac:dyDescent="0.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CA400"/>
  <sheetViews>
    <sheetView zoomScale="80" zoomScaleNormal="80" workbookViewId="0">
      <pane xSplit="4" ySplit="8" topLeftCell="G378" activePane="bottomRight" state="frozen"/>
      <selection pane="topRight" activeCell="E1" sqref="E1"/>
      <selection pane="bottomLeft" activeCell="A9" sqref="A9"/>
      <selection pane="bottomRight" activeCell="J395" sqref="J395"/>
    </sheetView>
  </sheetViews>
  <sheetFormatPr defaultColWidth="9.109375" defaultRowHeight="14.4" x14ac:dyDescent="0.3"/>
  <cols>
    <col min="1" max="1" width="4.44140625" style="449" bestFit="1" customWidth="1"/>
    <col min="2" max="2" width="18.109375" style="451" customWidth="1"/>
    <col min="3" max="3" width="34.88671875" style="451" bestFit="1" customWidth="1"/>
    <col min="4" max="4" width="23.44140625" style="451" bestFit="1" customWidth="1"/>
    <col min="5" max="5" width="23.6640625" style="451" customWidth="1"/>
    <col min="6" max="46" width="25.6640625" style="451" customWidth="1"/>
    <col min="47" max="47" width="17" style="451" customWidth="1"/>
    <col min="48" max="48" width="21.5546875" style="451" customWidth="1"/>
    <col min="49" max="49" width="22.5546875" style="451" customWidth="1"/>
    <col min="50" max="63" width="20.33203125" style="451" customWidth="1"/>
    <col min="64" max="64" width="20.33203125" style="642" customWidth="1"/>
    <col min="65" max="65" width="20.33203125" style="451" customWidth="1"/>
    <col min="66" max="66" width="22.44140625" style="451" customWidth="1"/>
    <col min="67" max="79" width="20.33203125" style="451" customWidth="1"/>
    <col min="80" max="16384" width="9.109375" style="451"/>
  </cols>
  <sheetData>
    <row r="1" spans="1:79" ht="18.75" x14ac:dyDescent="0.25">
      <c r="B1" s="437" t="s">
        <v>459</v>
      </c>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0"/>
      <c r="BJ1" s="450"/>
      <c r="BK1" s="450"/>
      <c r="BL1" s="636"/>
      <c r="BM1" s="450"/>
      <c r="BN1" s="450"/>
      <c r="BO1" s="450"/>
      <c r="BP1" s="450"/>
      <c r="BQ1" s="450"/>
      <c r="BR1" s="450"/>
      <c r="BS1" s="450"/>
      <c r="BT1" s="450"/>
      <c r="BU1" s="450"/>
      <c r="BV1" s="450"/>
      <c r="BW1" s="450"/>
      <c r="BX1" s="450"/>
      <c r="BY1" s="450"/>
      <c r="BZ1" s="450"/>
      <c r="CA1" s="450"/>
    </row>
    <row r="2" spans="1:79" ht="18.75" x14ac:dyDescent="0.3">
      <c r="B2" s="438" t="s">
        <v>460</v>
      </c>
      <c r="C2" s="439" t="s">
        <v>752</v>
      </c>
      <c r="D2" s="439"/>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c r="AX2" s="450"/>
      <c r="AY2" s="450"/>
      <c r="AZ2" s="450"/>
      <c r="BA2" s="450"/>
      <c r="BB2" s="450"/>
      <c r="BC2" s="450"/>
      <c r="BD2" s="450"/>
      <c r="BE2" s="450"/>
      <c r="BF2" s="450"/>
      <c r="BG2" s="450"/>
      <c r="BH2" s="450"/>
      <c r="BI2" s="450"/>
      <c r="BJ2" s="450"/>
      <c r="BK2" s="450"/>
      <c r="BL2" s="636"/>
      <c r="BM2" s="450"/>
      <c r="BN2" s="450"/>
      <c r="BO2" s="450"/>
      <c r="BP2" s="450"/>
      <c r="BQ2" s="450"/>
      <c r="BR2" s="450"/>
      <c r="BS2" s="450"/>
      <c r="BT2" s="450"/>
      <c r="BU2" s="450"/>
      <c r="BV2" s="450"/>
      <c r="BW2" s="450"/>
      <c r="BX2" s="450"/>
      <c r="BY2" s="450"/>
      <c r="BZ2" s="450"/>
      <c r="CA2" s="450"/>
    </row>
    <row r="3" spans="1:79" ht="15" x14ac:dyDescent="0.25">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c r="AX3" s="450"/>
      <c r="AY3" s="450"/>
      <c r="AZ3" s="450"/>
      <c r="BA3" s="450"/>
      <c r="BB3" s="450"/>
      <c r="BC3" s="450"/>
      <c r="BD3" s="450"/>
      <c r="BE3" s="450"/>
      <c r="BF3" s="450"/>
      <c r="BG3" s="450"/>
      <c r="BH3" s="450"/>
      <c r="BI3" s="450"/>
      <c r="BJ3" s="450"/>
      <c r="BK3" s="450"/>
      <c r="BL3" s="636"/>
      <c r="BM3" s="450"/>
      <c r="BN3" s="450"/>
      <c r="BO3" s="450"/>
      <c r="BP3" s="450"/>
      <c r="BQ3" s="450"/>
      <c r="BR3" s="450"/>
      <c r="BS3" s="450"/>
      <c r="BT3" s="450"/>
      <c r="BU3" s="450"/>
      <c r="BV3" s="450"/>
      <c r="BW3" s="450"/>
      <c r="BX3" s="450"/>
      <c r="BY3" s="450"/>
      <c r="BZ3" s="450"/>
      <c r="CA3" s="450"/>
    </row>
    <row r="4" spans="1:79" ht="15.75" thickBot="1" x14ac:dyDescent="0.3">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H4" s="450"/>
      <c r="BI4" s="450"/>
      <c r="BJ4" s="450"/>
      <c r="BK4" s="450"/>
      <c r="BL4" s="636"/>
      <c r="BM4" s="450"/>
      <c r="BN4" s="450"/>
      <c r="BO4" s="450"/>
      <c r="BP4" s="450"/>
      <c r="BQ4" s="450"/>
      <c r="BR4" s="450"/>
      <c r="BS4" s="450"/>
      <c r="BT4" s="450"/>
      <c r="BU4" s="450"/>
      <c r="BV4" s="450"/>
      <c r="BW4" s="450"/>
      <c r="BX4" s="450"/>
      <c r="BY4" s="450"/>
      <c r="BZ4" s="450"/>
      <c r="CA4" s="450"/>
    </row>
    <row r="5" spans="1:79" ht="15" x14ac:dyDescent="0.25">
      <c r="D5" s="448" t="s">
        <v>640</v>
      </c>
      <c r="H5" s="448" t="s">
        <v>641</v>
      </c>
      <c r="J5" s="775" t="s">
        <v>642</v>
      </c>
      <c r="K5" s="637" t="s">
        <v>642</v>
      </c>
      <c r="Q5" s="637" t="s">
        <v>642</v>
      </c>
      <c r="Y5" s="645" t="s">
        <v>642</v>
      </c>
      <c r="Z5" s="646" t="s">
        <v>642</v>
      </c>
      <c r="AM5" s="637" t="s">
        <v>642</v>
      </c>
      <c r="AR5" s="775" t="s">
        <v>642</v>
      </c>
      <c r="BL5" s="637" t="s">
        <v>643</v>
      </c>
      <c r="BX5" s="448" t="s">
        <v>641</v>
      </c>
    </row>
    <row r="6" spans="1:79" ht="15" x14ac:dyDescent="0.25">
      <c r="B6" s="452"/>
      <c r="D6" s="453" t="s">
        <v>461</v>
      </c>
      <c r="E6" s="455" t="s">
        <v>565</v>
      </c>
      <c r="F6" s="455" t="s">
        <v>566</v>
      </c>
      <c r="G6" s="455" t="s">
        <v>567</v>
      </c>
      <c r="H6" s="455" t="s">
        <v>568</v>
      </c>
      <c r="I6" s="455" t="s">
        <v>569</v>
      </c>
      <c r="J6" s="776" t="s">
        <v>570</v>
      </c>
      <c r="K6" s="637" t="s">
        <v>571</v>
      </c>
      <c r="L6" s="455" t="s">
        <v>572</v>
      </c>
      <c r="M6" s="455" t="s">
        <v>573</v>
      </c>
      <c r="N6" s="455" t="s">
        <v>574</v>
      </c>
      <c r="O6" s="455" t="s">
        <v>575</v>
      </c>
      <c r="P6" s="455" t="s">
        <v>576</v>
      </c>
      <c r="Q6" s="637" t="s">
        <v>577</v>
      </c>
      <c r="R6" s="455" t="s">
        <v>578</v>
      </c>
      <c r="S6" s="455" t="s">
        <v>579</v>
      </c>
      <c r="T6" s="455" t="s">
        <v>580</v>
      </c>
      <c r="U6" s="455" t="s">
        <v>581</v>
      </c>
      <c r="V6" s="455" t="s">
        <v>582</v>
      </c>
      <c r="W6" s="455" t="s">
        <v>583</v>
      </c>
      <c r="X6" s="455" t="s">
        <v>584</v>
      </c>
      <c r="Y6" s="647" t="s">
        <v>585</v>
      </c>
      <c r="Z6" s="648" t="s">
        <v>586</v>
      </c>
      <c r="AA6" s="455" t="s">
        <v>587</v>
      </c>
      <c r="AB6" s="455" t="s">
        <v>588</v>
      </c>
      <c r="AC6" s="455" t="s">
        <v>589</v>
      </c>
      <c r="AD6" s="455" t="s">
        <v>590</v>
      </c>
      <c r="AE6" s="455" t="s">
        <v>591</v>
      </c>
      <c r="AF6" s="455" t="s">
        <v>592</v>
      </c>
      <c r="AG6" s="455" t="s">
        <v>593</v>
      </c>
      <c r="AH6" s="455" t="s">
        <v>594</v>
      </c>
      <c r="AI6" s="455" t="s">
        <v>595</v>
      </c>
      <c r="AJ6" s="455" t="s">
        <v>596</v>
      </c>
      <c r="AK6" s="455" t="s">
        <v>597</v>
      </c>
      <c r="AL6" s="455" t="s">
        <v>598</v>
      </c>
      <c r="AM6" s="637" t="s">
        <v>599</v>
      </c>
      <c r="AN6" s="455" t="s">
        <v>600</v>
      </c>
      <c r="AO6" s="455" t="s">
        <v>601</v>
      </c>
      <c r="AP6" s="455" t="s">
        <v>602</v>
      </c>
      <c r="AQ6" s="455" t="s">
        <v>603</v>
      </c>
      <c r="AR6" s="776" t="s">
        <v>604</v>
      </c>
      <c r="AS6" s="455" t="s">
        <v>605</v>
      </c>
      <c r="AT6" s="455" t="s">
        <v>606</v>
      </c>
      <c r="AU6" s="455" t="s">
        <v>607</v>
      </c>
      <c r="AV6" s="455" t="s">
        <v>608</v>
      </c>
      <c r="AW6" s="455" t="s">
        <v>609</v>
      </c>
      <c r="AX6" s="455" t="s">
        <v>610</v>
      </c>
      <c r="AY6" s="455" t="s">
        <v>611</v>
      </c>
      <c r="AZ6" s="455" t="s">
        <v>612</v>
      </c>
      <c r="BA6" s="455" t="s">
        <v>613</v>
      </c>
      <c r="BB6" s="455" t="s">
        <v>614</v>
      </c>
      <c r="BC6" s="455" t="s">
        <v>615</v>
      </c>
      <c r="BD6" s="455" t="s">
        <v>616</v>
      </c>
      <c r="BE6" s="455" t="s">
        <v>617</v>
      </c>
      <c r="BF6" s="455" t="s">
        <v>618</v>
      </c>
      <c r="BG6" s="455" t="s">
        <v>619</v>
      </c>
      <c r="BH6" s="455" t="s">
        <v>620</v>
      </c>
      <c r="BI6" s="455" t="s">
        <v>621</v>
      </c>
      <c r="BJ6" s="455" t="s">
        <v>622</v>
      </c>
      <c r="BK6" s="455" t="s">
        <v>623</v>
      </c>
      <c r="BL6" s="637" t="s">
        <v>624</v>
      </c>
      <c r="BM6" s="455" t="s">
        <v>625</v>
      </c>
      <c r="BN6" s="455" t="s">
        <v>626</v>
      </c>
      <c r="BO6" s="455" t="s">
        <v>627</v>
      </c>
      <c r="BP6" s="455" t="s">
        <v>628</v>
      </c>
      <c r="BQ6" s="455" t="s">
        <v>629</v>
      </c>
      <c r="BR6" s="455" t="s">
        <v>630</v>
      </c>
      <c r="BS6" s="455" t="s">
        <v>631</v>
      </c>
      <c r="BT6" s="455" t="s">
        <v>632</v>
      </c>
      <c r="BU6" s="455" t="s">
        <v>633</v>
      </c>
      <c r="BV6" s="455" t="s">
        <v>634</v>
      </c>
      <c r="BW6" s="455" t="s">
        <v>635</v>
      </c>
      <c r="BX6" s="455" t="s">
        <v>636</v>
      </c>
      <c r="BY6" s="455" t="s">
        <v>637</v>
      </c>
      <c r="BZ6" s="455" t="s">
        <v>638</v>
      </c>
      <c r="CA6" s="455" t="s">
        <v>639</v>
      </c>
    </row>
    <row r="7" spans="1:79" ht="15.75" thickBot="1" x14ac:dyDescent="0.3">
      <c r="B7" s="454"/>
      <c r="D7" s="451" t="s">
        <v>462</v>
      </c>
      <c r="E7" s="455">
        <v>1</v>
      </c>
      <c r="F7" s="455">
        <v>3</v>
      </c>
      <c r="G7" s="455">
        <v>5</v>
      </c>
      <c r="H7" s="455">
        <v>7</v>
      </c>
      <c r="I7" s="455">
        <v>9</v>
      </c>
      <c r="J7" s="777">
        <v>11</v>
      </c>
      <c r="K7" s="637">
        <v>13</v>
      </c>
      <c r="L7" s="455">
        <v>15</v>
      </c>
      <c r="M7" s="455">
        <v>17</v>
      </c>
      <c r="N7" s="455">
        <v>19</v>
      </c>
      <c r="O7" s="455">
        <v>21</v>
      </c>
      <c r="P7" s="455">
        <v>23</v>
      </c>
      <c r="Q7" s="637">
        <v>25</v>
      </c>
      <c r="R7" s="455">
        <v>27</v>
      </c>
      <c r="S7" s="455">
        <v>29</v>
      </c>
      <c r="T7" s="455">
        <v>31</v>
      </c>
      <c r="U7" s="455">
        <v>33</v>
      </c>
      <c r="V7" s="455">
        <v>35</v>
      </c>
      <c r="W7" s="455">
        <v>37</v>
      </c>
      <c r="X7" s="455">
        <v>39</v>
      </c>
      <c r="Y7" s="643">
        <v>41</v>
      </c>
      <c r="Z7" s="644">
        <v>43</v>
      </c>
      <c r="AA7" s="455">
        <v>45</v>
      </c>
      <c r="AB7" s="455">
        <v>47</v>
      </c>
      <c r="AC7" s="455">
        <v>49</v>
      </c>
      <c r="AD7" s="455">
        <v>51</v>
      </c>
      <c r="AE7" s="455">
        <v>53</v>
      </c>
      <c r="AF7" s="455">
        <v>55</v>
      </c>
      <c r="AG7" s="455">
        <v>57</v>
      </c>
      <c r="AH7" s="455">
        <v>59</v>
      </c>
      <c r="AI7" s="455">
        <v>61</v>
      </c>
      <c r="AJ7" s="455">
        <v>63</v>
      </c>
      <c r="AK7" s="455">
        <v>65</v>
      </c>
      <c r="AL7" s="455">
        <v>67</v>
      </c>
      <c r="AM7" s="637">
        <v>69</v>
      </c>
      <c r="AN7" s="455">
        <v>71</v>
      </c>
      <c r="AO7" s="455">
        <v>73</v>
      </c>
      <c r="AP7" s="455">
        <v>75</v>
      </c>
      <c r="AQ7" s="455">
        <v>77</v>
      </c>
      <c r="AR7" s="777">
        <v>79</v>
      </c>
      <c r="AS7" s="455">
        <v>81</v>
      </c>
      <c r="AT7" s="455">
        <v>83</v>
      </c>
      <c r="AU7" s="455">
        <v>85</v>
      </c>
      <c r="AV7" s="455">
        <v>87</v>
      </c>
      <c r="AW7" s="455">
        <v>89</v>
      </c>
      <c r="AX7" s="455">
        <v>91</v>
      </c>
      <c r="AY7" s="455">
        <v>93</v>
      </c>
      <c r="AZ7" s="455">
        <v>95</v>
      </c>
      <c r="BA7" s="455">
        <v>97</v>
      </c>
      <c r="BB7" s="455">
        <v>99</v>
      </c>
      <c r="BC7" s="455">
        <v>101</v>
      </c>
      <c r="BD7" s="455">
        <v>103</v>
      </c>
      <c r="BE7" s="455">
        <v>105</v>
      </c>
      <c r="BF7" s="455">
        <v>107</v>
      </c>
      <c r="BG7" s="455">
        <v>109</v>
      </c>
      <c r="BH7" s="455">
        <v>111</v>
      </c>
      <c r="BI7" s="455">
        <v>113</v>
      </c>
      <c r="BJ7" s="455">
        <v>115</v>
      </c>
      <c r="BK7" s="455">
        <v>117</v>
      </c>
      <c r="BL7" s="637">
        <v>119</v>
      </c>
      <c r="BM7" s="455">
        <v>121</v>
      </c>
      <c r="BN7" s="455">
        <v>123</v>
      </c>
      <c r="BO7" s="455">
        <v>125</v>
      </c>
      <c r="BP7" s="455">
        <v>127</v>
      </c>
      <c r="BQ7" s="455">
        <v>129</v>
      </c>
      <c r="BR7" s="455">
        <v>131</v>
      </c>
      <c r="BS7" s="455">
        <v>133</v>
      </c>
      <c r="BT7" s="455">
        <v>135</v>
      </c>
      <c r="BU7" s="455">
        <v>137</v>
      </c>
      <c r="BV7" s="455">
        <v>139</v>
      </c>
      <c r="BW7" s="455">
        <v>141</v>
      </c>
      <c r="BX7" s="455">
        <v>143</v>
      </c>
      <c r="BY7" s="455">
        <v>145</v>
      </c>
      <c r="BZ7" s="455">
        <v>147</v>
      </c>
      <c r="CA7" s="455">
        <v>149</v>
      </c>
    </row>
    <row r="8" spans="1:79" ht="15" x14ac:dyDescent="0.25">
      <c r="B8" s="454"/>
      <c r="D8" s="455" t="s">
        <v>463</v>
      </c>
      <c r="E8" s="455"/>
      <c r="K8" s="642"/>
      <c r="Q8" s="448"/>
      <c r="Y8" s="642"/>
      <c r="Z8" s="642"/>
      <c r="AU8" s="455"/>
      <c r="AV8" s="455"/>
      <c r="AW8" s="455"/>
      <c r="AX8" s="455"/>
      <c r="AY8" s="455"/>
      <c r="AZ8" s="455"/>
      <c r="BA8" s="455"/>
      <c r="BB8" s="455"/>
      <c r="BC8" s="455"/>
      <c r="BD8" s="455"/>
      <c r="BE8" s="455"/>
      <c r="BF8" s="455"/>
      <c r="BG8" s="455"/>
      <c r="BH8" s="455"/>
      <c r="BI8" s="455"/>
      <c r="BJ8" s="455"/>
      <c r="BK8" s="455"/>
      <c r="BL8" s="637"/>
      <c r="BM8" s="455"/>
      <c r="BN8" s="455"/>
      <c r="BO8" s="455"/>
      <c r="BP8" s="455"/>
      <c r="BQ8" s="455"/>
      <c r="BR8" s="455"/>
      <c r="BS8" s="455"/>
      <c r="BT8" s="455"/>
      <c r="BU8" s="455"/>
      <c r="BV8" s="455"/>
      <c r="BW8" s="455"/>
      <c r="BX8" s="455"/>
      <c r="BY8" s="455"/>
      <c r="BZ8" s="455"/>
      <c r="CA8" s="455"/>
    </row>
    <row r="9" spans="1:79" ht="21.75" thickBot="1" x14ac:dyDescent="0.4">
      <c r="B9" s="445" t="s">
        <v>467</v>
      </c>
      <c r="C9" s="446">
        <v>2010</v>
      </c>
      <c r="D9" s="446"/>
      <c r="E9" s="456"/>
      <c r="F9" s="456"/>
      <c r="G9" s="456"/>
      <c r="H9" s="456"/>
      <c r="I9" s="456"/>
      <c r="J9" s="456"/>
      <c r="K9" s="638"/>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6"/>
      <c r="AY9" s="456"/>
      <c r="AZ9" s="456"/>
      <c r="BA9" s="456"/>
      <c r="BB9" s="456"/>
      <c r="BC9" s="456"/>
      <c r="BD9" s="456"/>
      <c r="BE9" s="456"/>
      <c r="BF9" s="456"/>
      <c r="BG9" s="456"/>
      <c r="BH9" s="456"/>
      <c r="BI9" s="456"/>
      <c r="BJ9" s="456"/>
      <c r="BK9" s="456"/>
      <c r="BL9" s="638"/>
      <c r="BM9" s="456"/>
      <c r="BN9" s="456"/>
      <c r="BO9" s="456"/>
      <c r="BP9" s="456"/>
      <c r="BQ9" s="456"/>
      <c r="BR9" s="456"/>
      <c r="BS9" s="456"/>
      <c r="BT9" s="456"/>
      <c r="BU9" s="456"/>
      <c r="BV9" s="456"/>
      <c r="BW9" s="456"/>
      <c r="BX9" s="456"/>
      <c r="BY9" s="456"/>
      <c r="BZ9" s="456"/>
      <c r="CA9" s="456"/>
    </row>
    <row r="10" spans="1:79" ht="15" x14ac:dyDescent="0.25">
      <c r="A10" s="449">
        <v>1</v>
      </c>
      <c r="B10" s="440" t="s">
        <v>464</v>
      </c>
      <c r="C10" s="441" t="s">
        <v>469</v>
      </c>
      <c r="D10" s="442" t="s">
        <v>0</v>
      </c>
      <c r="E10" s="461">
        <v>22002.499242000002</v>
      </c>
      <c r="F10" s="461">
        <v>21389.793032000001</v>
      </c>
      <c r="G10" s="461">
        <v>52753.458519</v>
      </c>
      <c r="H10" s="461">
        <v>260794.88217699999</v>
      </c>
      <c r="I10" s="461">
        <v>63067.167621000001</v>
      </c>
      <c r="J10" s="778">
        <v>13390.973553</v>
      </c>
      <c r="K10" s="640">
        <v>11120.606798999999</v>
      </c>
      <c r="L10" s="461">
        <v>51060.475816999999</v>
      </c>
      <c r="M10" s="461">
        <v>22035.832198</v>
      </c>
      <c r="N10" s="461">
        <v>67203.222124000007</v>
      </c>
      <c r="O10" s="461">
        <v>22833.260169000001</v>
      </c>
      <c r="P10" s="461">
        <v>31675.388513999998</v>
      </c>
      <c r="Q10" s="468">
        <v>16197.385963000001</v>
      </c>
      <c r="R10" s="461">
        <v>36986.096071</v>
      </c>
      <c r="S10" s="461">
        <v>67467.987836</v>
      </c>
      <c r="T10" s="461">
        <v>123906.824847</v>
      </c>
      <c r="U10" s="461">
        <v>130644.603374</v>
      </c>
      <c r="V10" s="461">
        <v>84004.067983999994</v>
      </c>
      <c r="W10" s="461">
        <v>21004.796267000002</v>
      </c>
      <c r="X10" s="461">
        <v>10392.249333</v>
      </c>
      <c r="Y10" s="649">
        <v>13054.803467</v>
      </c>
      <c r="Z10" s="650">
        <v>24073.021747999999</v>
      </c>
      <c r="AA10" s="461">
        <v>142476.00756999999</v>
      </c>
      <c r="AB10" s="461">
        <v>50819.051755</v>
      </c>
      <c r="AC10" s="461">
        <v>22335.644336000001</v>
      </c>
      <c r="AD10" s="461">
        <v>116433.482338</v>
      </c>
      <c r="AE10" s="461">
        <v>27240.680165000002</v>
      </c>
      <c r="AF10" s="461">
        <v>47201.388606</v>
      </c>
      <c r="AG10" s="461">
        <v>60695.410323999997</v>
      </c>
      <c r="AH10" s="461">
        <v>80809.170196999999</v>
      </c>
      <c r="AI10" s="461">
        <v>14553.339617</v>
      </c>
      <c r="AJ10" s="461">
        <v>52292.157589000002</v>
      </c>
      <c r="AK10" s="461">
        <v>16430.534488000001</v>
      </c>
      <c r="AL10" s="461">
        <v>43875.973375000001</v>
      </c>
      <c r="AM10" s="640">
        <v>92032.919691999996</v>
      </c>
      <c r="AN10" s="461">
        <v>64950.532276999998</v>
      </c>
      <c r="AO10" s="461">
        <v>13177.830776999999</v>
      </c>
      <c r="AP10" s="461">
        <v>37135.347693000003</v>
      </c>
      <c r="AQ10" s="461">
        <v>11268.164773</v>
      </c>
      <c r="AR10" s="778">
        <v>13359.5185</v>
      </c>
      <c r="AS10" s="461">
        <v>16637.208967999999</v>
      </c>
      <c r="AT10" s="461">
        <v>24274.781011999999</v>
      </c>
      <c r="AU10" s="461">
        <v>107572.862962</v>
      </c>
      <c r="AV10" s="461">
        <v>22105.678865999998</v>
      </c>
      <c r="AW10" s="461">
        <v>24417.069544000002</v>
      </c>
      <c r="AX10" s="461">
        <v>81785.621755999993</v>
      </c>
      <c r="AY10" s="461">
        <v>73314.624200999999</v>
      </c>
      <c r="AZ10" s="461">
        <v>36474.003520999999</v>
      </c>
      <c r="BA10" s="461">
        <v>13795.454608</v>
      </c>
      <c r="BB10" s="461">
        <v>30441.158871</v>
      </c>
      <c r="BC10" s="461">
        <v>10362.237085999999</v>
      </c>
      <c r="BD10" s="461">
        <v>32480.232153000001</v>
      </c>
      <c r="BE10" s="461">
        <v>19170.177596000001</v>
      </c>
      <c r="BF10" s="461">
        <v>24412.145774000001</v>
      </c>
      <c r="BG10" s="461">
        <v>14439.538116</v>
      </c>
      <c r="BH10" s="461">
        <v>42647.262173000003</v>
      </c>
      <c r="BI10" s="461">
        <v>23649.191229</v>
      </c>
      <c r="BJ10" s="461">
        <v>105393.27684000001</v>
      </c>
      <c r="BK10" s="461">
        <v>44679.748334000004</v>
      </c>
      <c r="BL10" s="640">
        <v>562198.26489400002</v>
      </c>
      <c r="BM10" s="461">
        <v>22450.505581000001</v>
      </c>
      <c r="BN10" s="461">
        <v>93019.404838000002</v>
      </c>
      <c r="BO10" s="461">
        <v>125678.552968</v>
      </c>
      <c r="BP10" s="461">
        <v>16238.046365</v>
      </c>
      <c r="BQ10" s="461">
        <v>13450.103488000001</v>
      </c>
      <c r="BR10" s="461">
        <v>150081.28888899999</v>
      </c>
      <c r="BS10" s="461">
        <v>20659.693641999998</v>
      </c>
      <c r="BT10" s="461">
        <v>24392.905526999999</v>
      </c>
      <c r="BU10" s="461">
        <v>16336.943206</v>
      </c>
      <c r="BV10" s="461">
        <v>57628.594792000004</v>
      </c>
      <c r="BW10" s="461">
        <v>27787.00578</v>
      </c>
      <c r="BX10" s="461">
        <v>229723.73171699999</v>
      </c>
      <c r="BY10" s="461">
        <v>133996.67492600001</v>
      </c>
      <c r="BZ10" s="461">
        <v>9138.6718270000001</v>
      </c>
      <c r="CA10" s="461">
        <v>27846.787568</v>
      </c>
    </row>
    <row r="11" spans="1:79" ht="15" x14ac:dyDescent="0.25">
      <c r="A11" s="449">
        <v>2</v>
      </c>
      <c r="B11" s="440"/>
      <c r="C11" s="441"/>
      <c r="D11" s="442" t="s">
        <v>451</v>
      </c>
      <c r="E11" s="461">
        <v>79415.120542999997</v>
      </c>
      <c r="F11" s="461">
        <v>78353.981232000006</v>
      </c>
      <c r="G11" s="461">
        <v>191581.7395</v>
      </c>
      <c r="H11" s="461">
        <v>975691.87680700002</v>
      </c>
      <c r="I11" s="461">
        <v>218530.21463999999</v>
      </c>
      <c r="J11" s="779">
        <v>45578.577982000003</v>
      </c>
      <c r="K11" s="640">
        <v>42582.789936000001</v>
      </c>
      <c r="L11" s="461">
        <v>160237.588521</v>
      </c>
      <c r="M11" s="461">
        <v>76607.524768000003</v>
      </c>
      <c r="N11" s="461">
        <v>248506.91427499999</v>
      </c>
      <c r="O11" s="461">
        <v>78245.262254999994</v>
      </c>
      <c r="P11" s="461">
        <v>115593.903525</v>
      </c>
      <c r="Q11" s="468">
        <v>50027.747126000002</v>
      </c>
      <c r="R11" s="461">
        <v>138153.80413599999</v>
      </c>
      <c r="S11" s="461">
        <v>244957.52866400001</v>
      </c>
      <c r="T11" s="461">
        <v>492539.008608</v>
      </c>
      <c r="U11" s="461">
        <v>449629.62220500002</v>
      </c>
      <c r="V11" s="461">
        <v>276523.56490100001</v>
      </c>
      <c r="W11" s="461">
        <v>78372.384854000004</v>
      </c>
      <c r="X11" s="461">
        <v>35002.023586000003</v>
      </c>
      <c r="Y11" s="651">
        <v>48049.653079000003</v>
      </c>
      <c r="Z11" s="652">
        <v>94625.578594000006</v>
      </c>
      <c r="AA11" s="461">
        <v>545822.93323199998</v>
      </c>
      <c r="AB11" s="461">
        <v>179182.7904</v>
      </c>
      <c r="AC11" s="461">
        <v>74628.115497000006</v>
      </c>
      <c r="AD11" s="461">
        <v>488035.382552</v>
      </c>
      <c r="AE11" s="461">
        <v>97820.137751000002</v>
      </c>
      <c r="AF11" s="461">
        <v>178180.344939</v>
      </c>
      <c r="AG11" s="461">
        <v>229691.830904</v>
      </c>
      <c r="AH11" s="461">
        <v>295480.07570400002</v>
      </c>
      <c r="AI11" s="461">
        <v>58927.327514999997</v>
      </c>
      <c r="AJ11" s="461">
        <v>201691.29459</v>
      </c>
      <c r="AK11" s="461">
        <v>58286.036916999998</v>
      </c>
      <c r="AL11" s="461">
        <v>156051.083063</v>
      </c>
      <c r="AM11" s="640">
        <v>342034.15231600002</v>
      </c>
      <c r="AN11" s="461">
        <v>236563.87411500001</v>
      </c>
      <c r="AO11" s="461">
        <v>48102.386723000003</v>
      </c>
      <c r="AP11" s="461">
        <v>137595.564549</v>
      </c>
      <c r="AQ11" s="461">
        <v>42507.309836</v>
      </c>
      <c r="AR11" s="779">
        <v>47693.398151000001</v>
      </c>
      <c r="AS11" s="461">
        <v>60339.859732999998</v>
      </c>
      <c r="AT11" s="461">
        <v>96430.762344999996</v>
      </c>
      <c r="AU11" s="461">
        <v>383939.39972799999</v>
      </c>
      <c r="AV11" s="461">
        <v>72147.804816999997</v>
      </c>
      <c r="AW11" s="461">
        <v>77762.542071000003</v>
      </c>
      <c r="AX11" s="461">
        <v>280749.61218</v>
      </c>
      <c r="AY11" s="461">
        <v>248465.164495</v>
      </c>
      <c r="AZ11" s="461">
        <v>108429.130726</v>
      </c>
      <c r="BA11" s="461">
        <v>52480.684194000001</v>
      </c>
      <c r="BB11" s="461">
        <v>111024.722817</v>
      </c>
      <c r="BC11" s="461">
        <v>38293.251969999998</v>
      </c>
      <c r="BD11" s="461">
        <v>126509.383604</v>
      </c>
      <c r="BE11" s="461">
        <v>75305.03903</v>
      </c>
      <c r="BF11" s="461">
        <v>85916.221961999996</v>
      </c>
      <c r="BG11" s="461">
        <v>57404.839677000004</v>
      </c>
      <c r="BH11" s="461">
        <v>164205.462401</v>
      </c>
      <c r="BI11" s="461">
        <v>81544.584988000002</v>
      </c>
      <c r="BJ11" s="461">
        <v>398810.11937799997</v>
      </c>
      <c r="BK11" s="461">
        <v>138517.84690199999</v>
      </c>
      <c r="BL11" s="640">
        <v>2294999.0931790001</v>
      </c>
      <c r="BM11" s="461">
        <v>88553.212050999995</v>
      </c>
      <c r="BN11" s="461">
        <v>303153.23191700003</v>
      </c>
      <c r="BO11" s="461">
        <v>468323.58640199999</v>
      </c>
      <c r="BP11" s="461">
        <v>52019.768548</v>
      </c>
      <c r="BQ11" s="461">
        <v>46153.142962999998</v>
      </c>
      <c r="BR11" s="461">
        <v>585620.69212899997</v>
      </c>
      <c r="BS11" s="461">
        <v>78636.082532999993</v>
      </c>
      <c r="BT11" s="461">
        <v>86669.036114999995</v>
      </c>
      <c r="BU11" s="461">
        <v>58512.775818000002</v>
      </c>
      <c r="BV11" s="461">
        <v>215048.126364</v>
      </c>
      <c r="BW11" s="461">
        <v>102059.55111</v>
      </c>
      <c r="BX11" s="461">
        <v>887523.85335899994</v>
      </c>
      <c r="BY11" s="461">
        <v>458381.31140499999</v>
      </c>
      <c r="BZ11" s="461">
        <v>32044.320806</v>
      </c>
      <c r="CA11" s="461">
        <v>104807.690747</v>
      </c>
    </row>
    <row r="12" spans="1:79" ht="15" x14ac:dyDescent="0.25">
      <c r="A12" s="449">
        <v>3</v>
      </c>
      <c r="B12" s="440"/>
      <c r="C12" s="441"/>
      <c r="D12" s="442" t="s">
        <v>1</v>
      </c>
      <c r="E12" s="461">
        <v>64535.602662999998</v>
      </c>
      <c r="F12" s="461">
        <v>63004.990425999997</v>
      </c>
      <c r="G12" s="461">
        <v>155065.45120099999</v>
      </c>
      <c r="H12" s="461">
        <v>784256.93802400003</v>
      </c>
      <c r="I12" s="461">
        <v>177988.66291300001</v>
      </c>
      <c r="J12" s="779">
        <v>36694.559174000002</v>
      </c>
      <c r="K12" s="640">
        <v>31780.829355999998</v>
      </c>
      <c r="L12" s="461">
        <v>134023.979124</v>
      </c>
      <c r="M12" s="461">
        <v>62707.741517000002</v>
      </c>
      <c r="N12" s="461">
        <v>164868.657332</v>
      </c>
      <c r="O12" s="461">
        <v>64366.294956999998</v>
      </c>
      <c r="P12" s="461">
        <v>93485.451960000006</v>
      </c>
      <c r="Q12" s="468">
        <v>40769.760573</v>
      </c>
      <c r="R12" s="461">
        <v>110463.384951</v>
      </c>
      <c r="S12" s="461">
        <v>168153.83139100001</v>
      </c>
      <c r="T12" s="461">
        <v>387194.88889499998</v>
      </c>
      <c r="U12" s="461">
        <v>333073.807493</v>
      </c>
      <c r="V12" s="461">
        <v>200997.26430499999</v>
      </c>
      <c r="W12" s="461">
        <v>63309.923432000003</v>
      </c>
      <c r="X12" s="461">
        <v>27478.376595000002</v>
      </c>
      <c r="Y12" s="651">
        <v>37884.006018</v>
      </c>
      <c r="Z12" s="652">
        <v>75159.687005</v>
      </c>
      <c r="AA12" s="461">
        <v>405704.08612300002</v>
      </c>
      <c r="AB12" s="461">
        <v>121456.19133099999</v>
      </c>
      <c r="AC12" s="461">
        <v>59361.071107000003</v>
      </c>
      <c r="AD12" s="461">
        <v>380613.57882900001</v>
      </c>
      <c r="AE12" s="461">
        <v>77159.726142</v>
      </c>
      <c r="AF12" s="461">
        <v>142101.49390900001</v>
      </c>
      <c r="AG12" s="461">
        <v>155973.25939399999</v>
      </c>
      <c r="AH12" s="461">
        <v>208348.37148</v>
      </c>
      <c r="AI12" s="461">
        <v>46091.236566</v>
      </c>
      <c r="AJ12" s="461">
        <v>159172.49152700001</v>
      </c>
      <c r="AK12" s="461">
        <v>47719.330542999996</v>
      </c>
      <c r="AL12" s="461">
        <v>116145.87448899999</v>
      </c>
      <c r="AM12" s="640">
        <v>271128.839737</v>
      </c>
      <c r="AN12" s="461">
        <v>156143.18618799999</v>
      </c>
      <c r="AO12" s="461">
        <v>38211.445650000001</v>
      </c>
      <c r="AP12" s="461">
        <v>108127.97620999999</v>
      </c>
      <c r="AQ12" s="461">
        <v>34249.128954</v>
      </c>
      <c r="AR12" s="779">
        <v>37917.451304000002</v>
      </c>
      <c r="AS12" s="461">
        <v>48793.197352000003</v>
      </c>
      <c r="AT12" s="461">
        <v>75616.836412999997</v>
      </c>
      <c r="AU12" s="461">
        <v>281452.52943300002</v>
      </c>
      <c r="AV12" s="461">
        <v>58138.658947000004</v>
      </c>
      <c r="AW12" s="461">
        <v>63289.176913000003</v>
      </c>
      <c r="AX12" s="461">
        <v>209937.56931600001</v>
      </c>
      <c r="AY12" s="461">
        <v>190624.31497400001</v>
      </c>
      <c r="AZ12" s="461">
        <v>75978.456250000003</v>
      </c>
      <c r="BA12" s="461">
        <v>40585.513417000002</v>
      </c>
      <c r="BB12" s="461">
        <v>72234.546283999996</v>
      </c>
      <c r="BC12" s="461">
        <v>30379.371190000002</v>
      </c>
      <c r="BD12" s="461">
        <v>100048.68193799999</v>
      </c>
      <c r="BE12" s="461">
        <v>59330.239419999998</v>
      </c>
      <c r="BF12" s="461">
        <v>70025.912888000006</v>
      </c>
      <c r="BG12" s="461">
        <v>44076.479611000002</v>
      </c>
      <c r="BH12" s="461">
        <v>125800.713797</v>
      </c>
      <c r="BI12" s="461">
        <v>66999.186963</v>
      </c>
      <c r="BJ12" s="461">
        <v>282909.61943600001</v>
      </c>
      <c r="BK12" s="461">
        <v>91434.188433999996</v>
      </c>
      <c r="BL12" s="640">
        <v>1753376.2983860001</v>
      </c>
      <c r="BM12" s="461">
        <v>69956.683653999993</v>
      </c>
      <c r="BN12" s="461">
        <v>195969.429481</v>
      </c>
      <c r="BO12" s="461">
        <v>349488.77766099997</v>
      </c>
      <c r="BP12" s="461">
        <v>42932.149425000003</v>
      </c>
      <c r="BQ12" s="461">
        <v>33735.359279999997</v>
      </c>
      <c r="BR12" s="461">
        <v>464929.625864</v>
      </c>
      <c r="BS12" s="461">
        <v>62579.131835</v>
      </c>
      <c r="BT12" s="461">
        <v>68559.516766000001</v>
      </c>
      <c r="BU12" s="461">
        <v>47176.802925000004</v>
      </c>
      <c r="BV12" s="461">
        <v>171971.193784</v>
      </c>
      <c r="BW12" s="461">
        <v>77432.058837000004</v>
      </c>
      <c r="BX12" s="461">
        <v>685393.35207100003</v>
      </c>
      <c r="BY12" s="461">
        <v>355299.35911000002</v>
      </c>
      <c r="BZ12" s="461">
        <v>26155.372969</v>
      </c>
      <c r="CA12" s="461">
        <v>82878.580434000003</v>
      </c>
    </row>
    <row r="13" spans="1:79" ht="15" x14ac:dyDescent="0.25">
      <c r="A13" s="449">
        <v>4</v>
      </c>
      <c r="B13" s="440"/>
      <c r="C13" s="441"/>
      <c r="D13" s="442" t="s">
        <v>452</v>
      </c>
      <c r="E13" s="461">
        <v>39088.892366</v>
      </c>
      <c r="F13" s="461">
        <v>39339.724111000003</v>
      </c>
      <c r="G13" s="461">
        <v>96186.73199</v>
      </c>
      <c r="H13" s="461">
        <v>489110.80508600001</v>
      </c>
      <c r="I13" s="461">
        <v>111331.68434399999</v>
      </c>
      <c r="J13" s="779">
        <v>22798.511204999999</v>
      </c>
      <c r="K13" s="640">
        <v>20166.200633</v>
      </c>
      <c r="L13" s="461">
        <v>82523.568750000006</v>
      </c>
      <c r="M13" s="461">
        <v>39477.561811</v>
      </c>
      <c r="N13" s="461">
        <v>154519.499813</v>
      </c>
      <c r="O13" s="461">
        <v>40106.110517000001</v>
      </c>
      <c r="P13" s="461">
        <v>55883.679282999998</v>
      </c>
      <c r="Q13" s="468">
        <v>24087.448810000002</v>
      </c>
      <c r="R13" s="461">
        <v>69722.188028000004</v>
      </c>
      <c r="S13" s="461">
        <v>115390.44947799999</v>
      </c>
      <c r="T13" s="461">
        <v>240342.125397</v>
      </c>
      <c r="U13" s="461">
        <v>221472.79662899999</v>
      </c>
      <c r="V13" s="461">
        <v>177507.64329899999</v>
      </c>
      <c r="W13" s="461">
        <v>38588.352408999999</v>
      </c>
      <c r="X13" s="461">
        <v>16493.633540999999</v>
      </c>
      <c r="Y13" s="651">
        <v>23425.618869999998</v>
      </c>
      <c r="Z13" s="652">
        <v>46489.290406</v>
      </c>
      <c r="AA13" s="461">
        <v>259284.530658</v>
      </c>
      <c r="AB13" s="461">
        <v>85718.016067000004</v>
      </c>
      <c r="AC13" s="461">
        <v>40221.576392000003</v>
      </c>
      <c r="AD13" s="461">
        <v>235524.41320000001</v>
      </c>
      <c r="AE13" s="461">
        <v>46330.844161000001</v>
      </c>
      <c r="AF13" s="461">
        <v>88304.876843000005</v>
      </c>
      <c r="AG13" s="461">
        <v>142059.74650499999</v>
      </c>
      <c r="AH13" s="461">
        <v>173310.07792000001</v>
      </c>
      <c r="AI13" s="461">
        <v>28658.401106000001</v>
      </c>
      <c r="AJ13" s="461">
        <v>99490.808401999995</v>
      </c>
      <c r="AK13" s="461">
        <v>28429.232491999999</v>
      </c>
      <c r="AL13" s="461">
        <v>72733.258522999997</v>
      </c>
      <c r="AM13" s="640">
        <v>164823.95171600001</v>
      </c>
      <c r="AN13" s="461">
        <v>113018.65572900001</v>
      </c>
      <c r="AO13" s="461">
        <v>24760.069813999999</v>
      </c>
      <c r="AP13" s="461">
        <v>67142.853346000004</v>
      </c>
      <c r="AQ13" s="461">
        <v>20895.540618999999</v>
      </c>
      <c r="AR13" s="779">
        <v>22874.095477999999</v>
      </c>
      <c r="AS13" s="461">
        <v>30746.211314</v>
      </c>
      <c r="AT13" s="461">
        <v>46482.805995000002</v>
      </c>
      <c r="AU13" s="461">
        <v>216439.45003400001</v>
      </c>
      <c r="AV13" s="461">
        <v>35216.335617999997</v>
      </c>
      <c r="AW13" s="461">
        <v>39154.641426000002</v>
      </c>
      <c r="AX13" s="461">
        <v>166738.303789</v>
      </c>
      <c r="AY13" s="461">
        <v>141745.50931600001</v>
      </c>
      <c r="AZ13" s="461">
        <v>72132.114994999996</v>
      </c>
      <c r="BA13" s="461">
        <v>24962.049126999998</v>
      </c>
      <c r="BB13" s="461">
        <v>70096.788541999995</v>
      </c>
      <c r="BC13" s="461">
        <v>18499.950412999999</v>
      </c>
      <c r="BD13" s="461">
        <v>61975.285447000002</v>
      </c>
      <c r="BE13" s="461">
        <v>36074.344621999997</v>
      </c>
      <c r="BF13" s="461">
        <v>42492.430676000004</v>
      </c>
      <c r="BG13" s="461">
        <v>27362.342036999999</v>
      </c>
      <c r="BH13" s="461">
        <v>85442.639097000007</v>
      </c>
      <c r="BI13" s="461">
        <v>40701.023011999998</v>
      </c>
      <c r="BJ13" s="461">
        <v>190197.15958199999</v>
      </c>
      <c r="BK13" s="461">
        <v>97308.364174000002</v>
      </c>
      <c r="BL13" s="640">
        <v>1142238.615</v>
      </c>
      <c r="BM13" s="461">
        <v>43752.828480999997</v>
      </c>
      <c r="BN13" s="461">
        <v>218585.53621600001</v>
      </c>
      <c r="BO13" s="461">
        <v>249366.45576300001</v>
      </c>
      <c r="BP13" s="461">
        <v>25465.883609</v>
      </c>
      <c r="BQ13" s="461">
        <v>20622.683271999998</v>
      </c>
      <c r="BR13" s="461">
        <v>292591.886176</v>
      </c>
      <c r="BS13" s="461">
        <v>39376.459239000003</v>
      </c>
      <c r="BT13" s="461">
        <v>44263.982493000003</v>
      </c>
      <c r="BU13" s="461">
        <v>28229.234162000001</v>
      </c>
      <c r="BV13" s="461">
        <v>108244.304513</v>
      </c>
      <c r="BW13" s="461">
        <v>47099.947458000002</v>
      </c>
      <c r="BX13" s="461">
        <v>430416.59382499999</v>
      </c>
      <c r="BY13" s="461">
        <v>218859.318581</v>
      </c>
      <c r="BZ13" s="461">
        <v>15609.268125000001</v>
      </c>
      <c r="CA13" s="461">
        <v>50071.792106000001</v>
      </c>
    </row>
    <row r="14" spans="1:79" ht="15" x14ac:dyDescent="0.25">
      <c r="A14" s="449">
        <v>5</v>
      </c>
      <c r="B14" s="443"/>
      <c r="C14" s="443" t="s">
        <v>470</v>
      </c>
      <c r="D14" s="444" t="s">
        <v>0</v>
      </c>
      <c r="E14" s="462">
        <v>427.34644300000002</v>
      </c>
      <c r="F14" s="462">
        <v>422.57723700000003</v>
      </c>
      <c r="G14" s="462">
        <v>1066.2872279999999</v>
      </c>
      <c r="H14" s="462">
        <v>7421.9932920000001</v>
      </c>
      <c r="I14" s="462">
        <v>1288.887174</v>
      </c>
      <c r="J14" s="780">
        <v>251.95598100000001</v>
      </c>
      <c r="K14" s="641">
        <v>198.19824299999999</v>
      </c>
      <c r="L14" s="462">
        <v>1047.0920570000001</v>
      </c>
      <c r="M14" s="462">
        <v>389.35633200000001</v>
      </c>
      <c r="N14" s="462">
        <v>1183.6096640000001</v>
      </c>
      <c r="O14" s="462">
        <v>430.56376699999998</v>
      </c>
      <c r="P14" s="462">
        <v>643.67361200000005</v>
      </c>
      <c r="Q14" s="784">
        <v>301.71190799999999</v>
      </c>
      <c r="R14" s="462">
        <v>730.00744799999995</v>
      </c>
      <c r="S14" s="462">
        <v>1237.729149</v>
      </c>
      <c r="T14" s="462">
        <v>2939.897978</v>
      </c>
      <c r="U14" s="462">
        <v>3019.8954170000002</v>
      </c>
      <c r="V14" s="462">
        <v>1582.0215499999999</v>
      </c>
      <c r="W14" s="462">
        <v>406.88950599999998</v>
      </c>
      <c r="X14" s="462">
        <v>187.54243500000001</v>
      </c>
      <c r="Y14" s="653">
        <v>235.979072</v>
      </c>
      <c r="Z14" s="654">
        <v>480.74045799999999</v>
      </c>
      <c r="AA14" s="462">
        <v>3617.3024919999998</v>
      </c>
      <c r="AB14" s="462">
        <v>924.66208400000005</v>
      </c>
      <c r="AC14" s="462">
        <v>418.21874800000001</v>
      </c>
      <c r="AD14" s="462">
        <v>2754.5898120000002</v>
      </c>
      <c r="AE14" s="462">
        <v>514.46249</v>
      </c>
      <c r="AF14" s="462">
        <v>1012.954224</v>
      </c>
      <c r="AG14" s="462">
        <v>1057.6822790000001</v>
      </c>
      <c r="AH14" s="462">
        <v>1491.1426630000001</v>
      </c>
      <c r="AI14" s="462">
        <v>286.16509000000002</v>
      </c>
      <c r="AJ14" s="462">
        <v>1078.817779</v>
      </c>
      <c r="AK14" s="462">
        <v>324.47513400000003</v>
      </c>
      <c r="AL14" s="462">
        <v>761.89511400000004</v>
      </c>
      <c r="AM14" s="641">
        <v>1863.5977069999999</v>
      </c>
      <c r="AN14" s="462">
        <v>1132.639502</v>
      </c>
      <c r="AO14" s="462">
        <v>247.320347</v>
      </c>
      <c r="AP14" s="462">
        <v>694.33940900000005</v>
      </c>
      <c r="AQ14" s="462">
        <v>218.997163</v>
      </c>
      <c r="AR14" s="780">
        <v>253.858405</v>
      </c>
      <c r="AS14" s="462">
        <v>298.43883399999999</v>
      </c>
      <c r="AT14" s="462">
        <v>459.03982400000001</v>
      </c>
      <c r="AU14" s="462">
        <v>2557.141905</v>
      </c>
      <c r="AV14" s="462">
        <v>440.82043399999998</v>
      </c>
      <c r="AW14" s="462">
        <v>471.94362000000001</v>
      </c>
      <c r="AX14" s="462">
        <v>1660.796488</v>
      </c>
      <c r="AY14" s="462">
        <v>1373.1386680000001</v>
      </c>
      <c r="AZ14" s="462">
        <v>664.58608700000002</v>
      </c>
      <c r="BA14" s="462">
        <v>272.01472999999999</v>
      </c>
      <c r="BB14" s="462">
        <v>516.62920699999995</v>
      </c>
      <c r="BC14" s="462">
        <v>203.842636</v>
      </c>
      <c r="BD14" s="462">
        <v>585.97110599999996</v>
      </c>
      <c r="BE14" s="462">
        <v>359.14872100000002</v>
      </c>
      <c r="BF14" s="462">
        <v>498.67973000000001</v>
      </c>
      <c r="BG14" s="462">
        <v>264.33048400000001</v>
      </c>
      <c r="BH14" s="462">
        <v>762.42981099999997</v>
      </c>
      <c r="BI14" s="462">
        <v>469.45033599999999</v>
      </c>
      <c r="BJ14" s="462">
        <v>2120.2021650000002</v>
      </c>
      <c r="BK14" s="462">
        <v>821.518057</v>
      </c>
      <c r="BL14" s="641">
        <v>19315.537465000001</v>
      </c>
      <c r="BM14" s="462">
        <v>458.11212999999998</v>
      </c>
      <c r="BN14" s="462">
        <v>1653.8789240000001</v>
      </c>
      <c r="BO14" s="462">
        <v>3499.0074669999999</v>
      </c>
      <c r="BP14" s="462">
        <v>314.10841099999999</v>
      </c>
      <c r="BQ14" s="462">
        <v>253.08126100000001</v>
      </c>
      <c r="BR14" s="462">
        <v>4291.1513590000004</v>
      </c>
      <c r="BS14" s="462">
        <v>393.007408</v>
      </c>
      <c r="BT14" s="462">
        <v>472.98751499999997</v>
      </c>
      <c r="BU14" s="462">
        <v>311.02684299999999</v>
      </c>
      <c r="BV14" s="462">
        <v>1153.2734760000001</v>
      </c>
      <c r="BW14" s="462">
        <v>534.33389299999999</v>
      </c>
      <c r="BX14" s="462">
        <v>5993.5226979999998</v>
      </c>
      <c r="BY14" s="462">
        <v>2763.6008350000002</v>
      </c>
      <c r="BZ14" s="462">
        <v>169.418609</v>
      </c>
      <c r="CA14" s="462">
        <v>529.343253</v>
      </c>
    </row>
    <row r="15" spans="1:79" ht="15" x14ac:dyDescent="0.25">
      <c r="A15" s="449">
        <v>6</v>
      </c>
      <c r="B15" s="443"/>
      <c r="C15" s="443"/>
      <c r="D15" s="444" t="s">
        <v>451</v>
      </c>
      <c r="E15" s="462">
        <v>1548.9761599999999</v>
      </c>
      <c r="F15" s="462">
        <v>1542.586773</v>
      </c>
      <c r="G15" s="462">
        <v>3862.351909</v>
      </c>
      <c r="H15" s="462">
        <v>26741.372787</v>
      </c>
      <c r="I15" s="462">
        <v>4461.8678369999998</v>
      </c>
      <c r="J15" s="780">
        <v>862.99422400000003</v>
      </c>
      <c r="K15" s="641">
        <v>755.760085</v>
      </c>
      <c r="L15" s="462">
        <v>3131.7082329999998</v>
      </c>
      <c r="M15" s="462">
        <v>1352.566732</v>
      </c>
      <c r="N15" s="462">
        <v>4384.4892470000004</v>
      </c>
      <c r="O15" s="462">
        <v>1476.373765</v>
      </c>
      <c r="P15" s="462">
        <v>2303.5153989999999</v>
      </c>
      <c r="Q15" s="784">
        <v>926.037282</v>
      </c>
      <c r="R15" s="462">
        <v>2722.1519360000002</v>
      </c>
      <c r="S15" s="462">
        <v>4447.5695239999995</v>
      </c>
      <c r="T15" s="462">
        <v>11227.579796</v>
      </c>
      <c r="U15" s="462">
        <v>9193.3980009999996</v>
      </c>
      <c r="V15" s="462">
        <v>5264.8390980000004</v>
      </c>
      <c r="W15" s="462">
        <v>1523.577941</v>
      </c>
      <c r="X15" s="462">
        <v>630.846588</v>
      </c>
      <c r="Y15" s="653">
        <v>869.82165599999996</v>
      </c>
      <c r="Z15" s="654">
        <v>1885.9798679999999</v>
      </c>
      <c r="AA15" s="462">
        <v>12318.998828</v>
      </c>
      <c r="AB15" s="462">
        <v>3176.4588680000002</v>
      </c>
      <c r="AC15" s="462">
        <v>1398.4474</v>
      </c>
      <c r="AD15" s="462">
        <v>11393.179314000001</v>
      </c>
      <c r="AE15" s="462">
        <v>1824.6398300000001</v>
      </c>
      <c r="AF15" s="462">
        <v>3761.7369610000001</v>
      </c>
      <c r="AG15" s="462">
        <v>4098.5480189999998</v>
      </c>
      <c r="AH15" s="462">
        <v>5397.7511160000004</v>
      </c>
      <c r="AI15" s="462">
        <v>1154.2759719999999</v>
      </c>
      <c r="AJ15" s="462">
        <v>4031.746333</v>
      </c>
      <c r="AK15" s="462">
        <v>1149.0637810000001</v>
      </c>
      <c r="AL15" s="462">
        <v>2730.8079889999999</v>
      </c>
      <c r="AM15" s="641">
        <v>6858.8535670000001</v>
      </c>
      <c r="AN15" s="462">
        <v>4188.2439510000004</v>
      </c>
      <c r="AO15" s="462">
        <v>896.32088299999998</v>
      </c>
      <c r="AP15" s="462">
        <v>2519.6634909999998</v>
      </c>
      <c r="AQ15" s="462">
        <v>824.72210099999995</v>
      </c>
      <c r="AR15" s="780">
        <v>900.36518100000001</v>
      </c>
      <c r="AS15" s="462">
        <v>1079.579937</v>
      </c>
      <c r="AT15" s="462">
        <v>1809.8169660000001</v>
      </c>
      <c r="AU15" s="462">
        <v>8054.9379680000002</v>
      </c>
      <c r="AV15" s="462">
        <v>1372.8507669999999</v>
      </c>
      <c r="AW15" s="462">
        <v>1492.71108</v>
      </c>
      <c r="AX15" s="462">
        <v>5615.0758569999998</v>
      </c>
      <c r="AY15" s="462">
        <v>4642.6005720000003</v>
      </c>
      <c r="AZ15" s="462">
        <v>1967.783236</v>
      </c>
      <c r="BA15" s="462">
        <v>1024.69407</v>
      </c>
      <c r="BB15" s="462">
        <v>1899.0764409999999</v>
      </c>
      <c r="BC15" s="462">
        <v>752.30186700000002</v>
      </c>
      <c r="BD15" s="462">
        <v>2275.2857589999999</v>
      </c>
      <c r="BE15" s="462">
        <v>1392.9147</v>
      </c>
      <c r="BF15" s="462">
        <v>1756.7554620000001</v>
      </c>
      <c r="BG15" s="462">
        <v>1040.5816170000001</v>
      </c>
      <c r="BH15" s="462">
        <v>2917.842255</v>
      </c>
      <c r="BI15" s="462">
        <v>1624.4336020000001</v>
      </c>
      <c r="BJ15" s="462">
        <v>8086.2440580000002</v>
      </c>
      <c r="BK15" s="462">
        <v>2481.170599</v>
      </c>
      <c r="BL15" s="641">
        <v>62968.079344999998</v>
      </c>
      <c r="BM15" s="462">
        <v>1799.8805580000001</v>
      </c>
      <c r="BN15" s="462">
        <v>5608.0645340000001</v>
      </c>
      <c r="BO15" s="462">
        <v>10154.802460000001</v>
      </c>
      <c r="BP15" s="462">
        <v>995.65298099999995</v>
      </c>
      <c r="BQ15" s="462">
        <v>869.53438200000005</v>
      </c>
      <c r="BR15" s="462">
        <v>15084.694371</v>
      </c>
      <c r="BS15" s="462">
        <v>1492.8850910000001</v>
      </c>
      <c r="BT15" s="462">
        <v>1679.5840410000001</v>
      </c>
      <c r="BU15" s="462">
        <v>1112.182969</v>
      </c>
      <c r="BV15" s="462">
        <v>4243.5547509999997</v>
      </c>
      <c r="BW15" s="462">
        <v>1927.1766150000001</v>
      </c>
      <c r="BX15" s="462">
        <v>23020.742343999998</v>
      </c>
      <c r="BY15" s="462">
        <v>9030.4475689999999</v>
      </c>
      <c r="BZ15" s="462">
        <v>597.08051399999999</v>
      </c>
      <c r="CA15" s="462">
        <v>1978.2407149999999</v>
      </c>
    </row>
    <row r="16" spans="1:79" ht="15" x14ac:dyDescent="0.25">
      <c r="A16" s="449">
        <v>7</v>
      </c>
      <c r="B16" s="443"/>
      <c r="C16" s="443"/>
      <c r="D16" s="444" t="s">
        <v>1</v>
      </c>
      <c r="E16" s="462">
        <v>1262.6810390000001</v>
      </c>
      <c r="F16" s="462">
        <v>1249.740213</v>
      </c>
      <c r="G16" s="462">
        <v>3211.3109100000001</v>
      </c>
      <c r="H16" s="462">
        <v>27810.378987</v>
      </c>
      <c r="I16" s="462">
        <v>3754.3661229999998</v>
      </c>
      <c r="J16" s="780">
        <v>695.78988000000004</v>
      </c>
      <c r="K16" s="641">
        <v>568.05675199999996</v>
      </c>
      <c r="L16" s="462">
        <v>2808.3650170000001</v>
      </c>
      <c r="M16" s="462">
        <v>1112.2529979999999</v>
      </c>
      <c r="N16" s="462">
        <v>3011.7760410000001</v>
      </c>
      <c r="O16" s="462">
        <v>1218.565576</v>
      </c>
      <c r="P16" s="462">
        <v>1921.609717</v>
      </c>
      <c r="Q16" s="784">
        <v>761.77549599999998</v>
      </c>
      <c r="R16" s="462">
        <v>2202.3264349999999</v>
      </c>
      <c r="S16" s="462">
        <v>3176.1719050000002</v>
      </c>
      <c r="T16" s="462">
        <v>9616.6665720000001</v>
      </c>
      <c r="U16" s="462">
        <v>8034.4170640000002</v>
      </c>
      <c r="V16" s="462">
        <v>3945.899351</v>
      </c>
      <c r="W16" s="462">
        <v>1236.2980110000001</v>
      </c>
      <c r="X16" s="462">
        <v>499.95529199999999</v>
      </c>
      <c r="Y16" s="653">
        <v>688.44165599999997</v>
      </c>
      <c r="Z16" s="654">
        <v>1507.0579190000001</v>
      </c>
      <c r="AA16" s="462">
        <v>10646.751346999999</v>
      </c>
      <c r="AB16" s="462">
        <v>2213.4107949999998</v>
      </c>
      <c r="AC16" s="462">
        <v>1113.8521290000001</v>
      </c>
      <c r="AD16" s="462">
        <v>9704.0396990000008</v>
      </c>
      <c r="AE16" s="462">
        <v>1460.736502</v>
      </c>
      <c r="AF16" s="462">
        <v>3103.9789940000001</v>
      </c>
      <c r="AG16" s="462">
        <v>2836.9195949999998</v>
      </c>
      <c r="AH16" s="462">
        <v>3979.5107210000001</v>
      </c>
      <c r="AI16" s="462">
        <v>910.07400099999995</v>
      </c>
      <c r="AJ16" s="462">
        <v>3289.1538169999999</v>
      </c>
      <c r="AK16" s="462">
        <v>944.83996300000001</v>
      </c>
      <c r="AL16" s="462">
        <v>2065.9296220000001</v>
      </c>
      <c r="AM16" s="641">
        <v>5705.9400260000002</v>
      </c>
      <c r="AN16" s="462">
        <v>2820.272751</v>
      </c>
      <c r="AO16" s="462">
        <v>716.24740499999996</v>
      </c>
      <c r="AP16" s="462">
        <v>2014.305916</v>
      </c>
      <c r="AQ16" s="462">
        <v>665.70098700000005</v>
      </c>
      <c r="AR16" s="780">
        <v>720.82591200000002</v>
      </c>
      <c r="AS16" s="462">
        <v>877.02380300000004</v>
      </c>
      <c r="AT16" s="462">
        <v>1433.02063</v>
      </c>
      <c r="AU16" s="462">
        <v>6874.272602</v>
      </c>
      <c r="AV16" s="462">
        <v>1135.9785690000001</v>
      </c>
      <c r="AW16" s="462">
        <v>1236.5575590000001</v>
      </c>
      <c r="AX16" s="462">
        <v>4507.3528180000003</v>
      </c>
      <c r="AY16" s="462">
        <v>3653.6323579999998</v>
      </c>
      <c r="AZ16" s="462">
        <v>1409.0983080000001</v>
      </c>
      <c r="BA16" s="462">
        <v>806.51154699999995</v>
      </c>
      <c r="BB16" s="462">
        <v>1262.2073740000001</v>
      </c>
      <c r="BC16" s="462">
        <v>602.15655700000002</v>
      </c>
      <c r="BD16" s="462">
        <v>1812.451388</v>
      </c>
      <c r="BE16" s="462">
        <v>1109.837348</v>
      </c>
      <c r="BF16" s="462">
        <v>1442.6051110000001</v>
      </c>
      <c r="BG16" s="462">
        <v>807.44897800000001</v>
      </c>
      <c r="BH16" s="462">
        <v>2271.1868140000001</v>
      </c>
      <c r="BI16" s="462">
        <v>1338.311148</v>
      </c>
      <c r="BJ16" s="462">
        <v>6106.1082530000003</v>
      </c>
      <c r="BK16" s="462">
        <v>1688.319686</v>
      </c>
      <c r="BL16" s="641">
        <v>77688.942282000004</v>
      </c>
      <c r="BM16" s="462">
        <v>1445.4077050000001</v>
      </c>
      <c r="BN16" s="462">
        <v>3676.512518</v>
      </c>
      <c r="BO16" s="462">
        <v>9318.1207630000008</v>
      </c>
      <c r="BP16" s="462">
        <v>829.18552799999998</v>
      </c>
      <c r="BQ16" s="462">
        <v>640.33679900000004</v>
      </c>
      <c r="BR16" s="462">
        <v>14862.187764</v>
      </c>
      <c r="BS16" s="462">
        <v>1198.815304</v>
      </c>
      <c r="BT16" s="462">
        <v>1340.122955</v>
      </c>
      <c r="BU16" s="462">
        <v>901.18622500000004</v>
      </c>
      <c r="BV16" s="462">
        <v>3524.3639290000001</v>
      </c>
      <c r="BW16" s="462">
        <v>1487.7774589999999</v>
      </c>
      <c r="BX16" s="462">
        <v>22227.588951999998</v>
      </c>
      <c r="BY16" s="462">
        <v>7487.1428539999997</v>
      </c>
      <c r="BZ16" s="462">
        <v>488.36367999999999</v>
      </c>
      <c r="CA16" s="462">
        <v>1586.6569569999999</v>
      </c>
    </row>
    <row r="17" spans="1:79" ht="15" x14ac:dyDescent="0.25">
      <c r="A17" s="449">
        <v>8</v>
      </c>
      <c r="B17" s="443"/>
      <c r="C17" s="443"/>
      <c r="D17" s="444" t="s">
        <v>452</v>
      </c>
      <c r="E17" s="462">
        <v>760.15197599999999</v>
      </c>
      <c r="F17" s="462">
        <v>768.96580400000005</v>
      </c>
      <c r="G17" s="462">
        <v>1893.2937879999999</v>
      </c>
      <c r="H17" s="462">
        <v>10482.88753</v>
      </c>
      <c r="I17" s="462">
        <v>2210.056513</v>
      </c>
      <c r="J17" s="780">
        <v>429.92219699999998</v>
      </c>
      <c r="K17" s="641">
        <v>356.19196599999998</v>
      </c>
      <c r="L17" s="462">
        <v>1557.2822200000001</v>
      </c>
      <c r="M17" s="462">
        <v>693.86695599999996</v>
      </c>
      <c r="N17" s="462">
        <v>2476.5427030000001</v>
      </c>
      <c r="O17" s="462">
        <v>753.58785899999998</v>
      </c>
      <c r="P17" s="462">
        <v>1094.8753389999999</v>
      </c>
      <c r="Q17" s="784">
        <v>444.656991</v>
      </c>
      <c r="R17" s="462">
        <v>1360.9566809999999</v>
      </c>
      <c r="S17" s="462">
        <v>1865.47543</v>
      </c>
      <c r="T17" s="462">
        <v>5095.3762150000002</v>
      </c>
      <c r="U17" s="462">
        <v>3807.3174629999999</v>
      </c>
      <c r="V17" s="462">
        <v>3006.8297579999999</v>
      </c>
      <c r="W17" s="462">
        <v>746.67029200000002</v>
      </c>
      <c r="X17" s="462">
        <v>296.55525399999999</v>
      </c>
      <c r="Y17" s="653">
        <v>422.689076</v>
      </c>
      <c r="Z17" s="654">
        <v>922.84394999999995</v>
      </c>
      <c r="AA17" s="462">
        <v>5040.1904219999997</v>
      </c>
      <c r="AB17" s="462">
        <v>1394.7044559999999</v>
      </c>
      <c r="AC17" s="462">
        <v>753.00016100000005</v>
      </c>
      <c r="AD17" s="462">
        <v>5000.0160059999998</v>
      </c>
      <c r="AE17" s="462">
        <v>859.53240500000004</v>
      </c>
      <c r="AF17" s="462">
        <v>1818.455547</v>
      </c>
      <c r="AG17" s="462">
        <v>2319.53919</v>
      </c>
      <c r="AH17" s="462">
        <v>2906.6750390000002</v>
      </c>
      <c r="AI17" s="462">
        <v>558.43622900000003</v>
      </c>
      <c r="AJ17" s="462">
        <v>1948.047442</v>
      </c>
      <c r="AK17" s="462">
        <v>559.17153699999994</v>
      </c>
      <c r="AL17" s="462">
        <v>1243.3614769999999</v>
      </c>
      <c r="AM17" s="641">
        <v>3162.3492660000002</v>
      </c>
      <c r="AN17" s="462">
        <v>1815.9352329999999</v>
      </c>
      <c r="AO17" s="462">
        <v>460.361133</v>
      </c>
      <c r="AP17" s="462">
        <v>1215.586065</v>
      </c>
      <c r="AQ17" s="462">
        <v>404.84680200000003</v>
      </c>
      <c r="AR17" s="780">
        <v>430.18839700000001</v>
      </c>
      <c r="AS17" s="462">
        <v>547.91624400000001</v>
      </c>
      <c r="AT17" s="462">
        <v>868.26349500000003</v>
      </c>
      <c r="AU17" s="462">
        <v>3741.3837389999999</v>
      </c>
      <c r="AV17" s="462">
        <v>666.469604</v>
      </c>
      <c r="AW17" s="462">
        <v>742.88456099999996</v>
      </c>
      <c r="AX17" s="462">
        <v>3010.3435450000002</v>
      </c>
      <c r="AY17" s="462">
        <v>2551.7743260000002</v>
      </c>
      <c r="AZ17" s="462">
        <v>1157.5179290000001</v>
      </c>
      <c r="BA17" s="462">
        <v>481.03190799999999</v>
      </c>
      <c r="BB17" s="462">
        <v>1099.113779</v>
      </c>
      <c r="BC17" s="462">
        <v>361.40960000000001</v>
      </c>
      <c r="BD17" s="462">
        <v>1108.805807</v>
      </c>
      <c r="BE17" s="462">
        <v>664.45138399999996</v>
      </c>
      <c r="BF17" s="462">
        <v>864.43062299999997</v>
      </c>
      <c r="BG17" s="462">
        <v>492.07841300000001</v>
      </c>
      <c r="BH17" s="462">
        <v>1490.339197</v>
      </c>
      <c r="BI17" s="462">
        <v>808.49345600000004</v>
      </c>
      <c r="BJ17" s="462">
        <v>3505.5893270000001</v>
      </c>
      <c r="BK17" s="462">
        <v>1509.647526</v>
      </c>
      <c r="BL17" s="641">
        <v>21858.990852999999</v>
      </c>
      <c r="BM17" s="462">
        <v>879.01343399999996</v>
      </c>
      <c r="BN17" s="462">
        <v>3446.7027039999998</v>
      </c>
      <c r="BO17" s="462">
        <v>4589.6487280000001</v>
      </c>
      <c r="BP17" s="462">
        <v>486.31896599999999</v>
      </c>
      <c r="BQ17" s="462">
        <v>389.38623000000001</v>
      </c>
      <c r="BR17" s="462">
        <v>6368.5497320000004</v>
      </c>
      <c r="BS17" s="462">
        <v>742.45418900000004</v>
      </c>
      <c r="BT17" s="462">
        <v>850.90203199999996</v>
      </c>
      <c r="BU17" s="462">
        <v>535.00109699999996</v>
      </c>
      <c r="BV17" s="462">
        <v>2057.9807500000002</v>
      </c>
      <c r="BW17" s="462">
        <v>884.659582</v>
      </c>
      <c r="BX17" s="462">
        <v>9108.8935070000007</v>
      </c>
      <c r="BY17" s="462">
        <v>3990.3534110000001</v>
      </c>
      <c r="BZ17" s="462">
        <v>290.29781400000002</v>
      </c>
      <c r="CA17" s="462">
        <v>937.20930299999998</v>
      </c>
    </row>
    <row r="18" spans="1:79" ht="15" x14ac:dyDescent="0.25">
      <c r="A18" s="449">
        <v>9</v>
      </c>
      <c r="B18" s="440"/>
      <c r="C18" s="441" t="s">
        <v>471</v>
      </c>
      <c r="D18" s="442" t="s">
        <v>0</v>
      </c>
      <c r="E18" s="461">
        <v>2.350228</v>
      </c>
      <c r="F18" s="461">
        <v>4.0437760000000003</v>
      </c>
      <c r="G18" s="461">
        <v>32.399191000000002</v>
      </c>
      <c r="H18" s="461">
        <v>1898.465418</v>
      </c>
      <c r="I18" s="461">
        <v>53.648558999999999</v>
      </c>
      <c r="J18" s="779">
        <v>1.0267809999999999</v>
      </c>
      <c r="K18" s="640">
        <v>2.5739429999999999</v>
      </c>
      <c r="L18" s="461">
        <v>89.854061999999999</v>
      </c>
      <c r="M18" s="461">
        <v>2.4409480000000001</v>
      </c>
      <c r="N18" s="461">
        <v>98.256522000000004</v>
      </c>
      <c r="O18" s="461">
        <v>2.5198870000000002</v>
      </c>
      <c r="P18" s="461">
        <v>24.413018000000001</v>
      </c>
      <c r="Q18" s="468">
        <v>5.1768939999999999</v>
      </c>
      <c r="R18" s="461">
        <v>10.905345000000001</v>
      </c>
      <c r="S18" s="461">
        <v>163.65124</v>
      </c>
      <c r="T18" s="461">
        <v>334.15847200000002</v>
      </c>
      <c r="U18" s="461">
        <v>813.90182500000003</v>
      </c>
      <c r="V18" s="461">
        <v>122.229223</v>
      </c>
      <c r="W18" s="461">
        <v>2.5598100000000001</v>
      </c>
      <c r="X18" s="461">
        <v>1.614754</v>
      </c>
      <c r="Y18" s="651">
        <v>1.172839</v>
      </c>
      <c r="Z18" s="652">
        <v>4.0618699999999999</v>
      </c>
      <c r="AA18" s="461">
        <v>895.56593899999996</v>
      </c>
      <c r="AB18" s="461">
        <v>105.919079</v>
      </c>
      <c r="AC18" s="461">
        <v>1.155635</v>
      </c>
      <c r="AD18" s="461">
        <v>313.23569099999997</v>
      </c>
      <c r="AE18" s="461">
        <v>12.093588</v>
      </c>
      <c r="AF18" s="461">
        <v>42.517437000000001</v>
      </c>
      <c r="AG18" s="461">
        <v>53.762101000000001</v>
      </c>
      <c r="AH18" s="461">
        <v>122.743511</v>
      </c>
      <c r="AI18" s="461">
        <v>2.7247020000000002</v>
      </c>
      <c r="AJ18" s="461">
        <v>56.664088999999997</v>
      </c>
      <c r="AK18" s="461">
        <v>3.3173300000000001</v>
      </c>
      <c r="AL18" s="461">
        <v>30.402439000000001</v>
      </c>
      <c r="AM18" s="640">
        <v>137.25744800000001</v>
      </c>
      <c r="AN18" s="461">
        <v>103.770794</v>
      </c>
      <c r="AO18" s="461">
        <v>1.5817950000000001</v>
      </c>
      <c r="AP18" s="461">
        <v>23.065460000000002</v>
      </c>
      <c r="AQ18" s="461">
        <v>0.225268</v>
      </c>
      <c r="AR18" s="779">
        <v>3.318365</v>
      </c>
      <c r="AS18" s="461">
        <v>1.0792299999999999</v>
      </c>
      <c r="AT18" s="461">
        <v>5.9287700000000001</v>
      </c>
      <c r="AU18" s="461">
        <v>703.37831800000004</v>
      </c>
      <c r="AV18" s="461">
        <v>26.074909999999999</v>
      </c>
      <c r="AW18" s="461">
        <v>12.096351</v>
      </c>
      <c r="AX18" s="461">
        <v>138.568253</v>
      </c>
      <c r="AY18" s="461">
        <v>21.693660000000001</v>
      </c>
      <c r="AZ18" s="461">
        <v>73.851335000000006</v>
      </c>
      <c r="BA18" s="461">
        <v>7.1808639999999997</v>
      </c>
      <c r="BB18" s="461">
        <v>34.767986000000001</v>
      </c>
      <c r="BC18" s="461">
        <v>1.4289860000000001</v>
      </c>
      <c r="BD18" s="461">
        <v>4.7344759999999999</v>
      </c>
      <c r="BE18" s="461">
        <v>5.7358840000000004</v>
      </c>
      <c r="BF18" s="461">
        <v>4.1763539999999999</v>
      </c>
      <c r="BG18" s="461">
        <v>4.5040490000000002</v>
      </c>
      <c r="BH18" s="461">
        <v>16.119962000000001</v>
      </c>
      <c r="BI18" s="461">
        <v>2.6366559999999999</v>
      </c>
      <c r="BJ18" s="461">
        <v>216.651623</v>
      </c>
      <c r="BK18" s="461">
        <v>130.744145</v>
      </c>
      <c r="BL18" s="640">
        <v>8746.8858990000008</v>
      </c>
      <c r="BM18" s="461">
        <v>7.4026160000000001</v>
      </c>
      <c r="BN18" s="461">
        <v>193.11507</v>
      </c>
      <c r="BO18" s="461">
        <v>1171.8828129999999</v>
      </c>
      <c r="BP18" s="461">
        <v>5.8115040000000002</v>
      </c>
      <c r="BQ18" s="461">
        <v>1.3466130000000001</v>
      </c>
      <c r="BR18" s="461">
        <v>1027.825574</v>
      </c>
      <c r="BS18" s="461">
        <v>3.5617299999999998</v>
      </c>
      <c r="BT18" s="461">
        <v>6.0603400000000001</v>
      </c>
      <c r="BU18" s="461">
        <v>2.5345689999999998</v>
      </c>
      <c r="BV18" s="461">
        <v>59.929617999999998</v>
      </c>
      <c r="BW18" s="461">
        <v>16.287310999999999</v>
      </c>
      <c r="BX18" s="461">
        <v>1260.528043</v>
      </c>
      <c r="BY18" s="461">
        <v>368.40011500000003</v>
      </c>
      <c r="BZ18" s="461">
        <v>0.73429100000000003</v>
      </c>
      <c r="CA18" s="461">
        <v>8.5767480000000003</v>
      </c>
    </row>
    <row r="19" spans="1:79" ht="15" x14ac:dyDescent="0.25">
      <c r="A19" s="449">
        <v>10</v>
      </c>
      <c r="B19" s="440"/>
      <c r="C19" s="441"/>
      <c r="D19" s="442" t="s">
        <v>451</v>
      </c>
      <c r="E19" s="461">
        <v>3.5588160000000002</v>
      </c>
      <c r="F19" s="461">
        <v>9.7254740000000002</v>
      </c>
      <c r="G19" s="461">
        <v>91.239613000000006</v>
      </c>
      <c r="H19" s="461">
        <v>6092.5115649999998</v>
      </c>
      <c r="I19" s="461">
        <v>105.13302899999999</v>
      </c>
      <c r="J19" s="779">
        <v>1.8977949999999999</v>
      </c>
      <c r="K19" s="640">
        <v>4.7096900000000002</v>
      </c>
      <c r="L19" s="461">
        <v>109.308319</v>
      </c>
      <c r="M19" s="461">
        <v>6.7897509999999999</v>
      </c>
      <c r="N19" s="461">
        <v>319.89512500000001</v>
      </c>
      <c r="O19" s="461">
        <v>4.6938440000000003</v>
      </c>
      <c r="P19" s="461">
        <v>42.163772000000002</v>
      </c>
      <c r="Q19" s="468">
        <v>2.7170390000000002</v>
      </c>
      <c r="R19" s="461">
        <v>20.782496999999999</v>
      </c>
      <c r="S19" s="461">
        <v>522.08819700000004</v>
      </c>
      <c r="T19" s="461">
        <v>841.37336200000004</v>
      </c>
      <c r="U19" s="461">
        <v>1528.799356</v>
      </c>
      <c r="V19" s="461">
        <v>416.562904</v>
      </c>
      <c r="W19" s="461">
        <v>6.5120360000000002</v>
      </c>
      <c r="X19" s="461">
        <v>2.7764540000000002</v>
      </c>
      <c r="Y19" s="651">
        <v>2.8680219999999998</v>
      </c>
      <c r="Z19" s="652">
        <v>7.3911540000000002</v>
      </c>
      <c r="AA19" s="461">
        <v>1828.2168119999999</v>
      </c>
      <c r="AB19" s="461">
        <v>276.67094400000002</v>
      </c>
      <c r="AC19" s="461">
        <v>2.2733150000000002</v>
      </c>
      <c r="AD19" s="461">
        <v>1131.4962049999999</v>
      </c>
      <c r="AE19" s="461">
        <v>13.239114000000001</v>
      </c>
      <c r="AF19" s="461">
        <v>93.688495000000003</v>
      </c>
      <c r="AG19" s="461">
        <v>258.01332600000001</v>
      </c>
      <c r="AH19" s="461">
        <v>329.48717599999998</v>
      </c>
      <c r="AI19" s="461">
        <v>6.6154529999999996</v>
      </c>
      <c r="AJ19" s="461">
        <v>83.177580000000006</v>
      </c>
      <c r="AK19" s="461">
        <v>2.91561</v>
      </c>
      <c r="AL19" s="461">
        <v>94.567344000000006</v>
      </c>
      <c r="AM19" s="640">
        <v>345.40529900000001</v>
      </c>
      <c r="AN19" s="461">
        <v>415.221745</v>
      </c>
      <c r="AO19" s="461">
        <v>2.0875330000000001</v>
      </c>
      <c r="AP19" s="461">
        <v>28.890082</v>
      </c>
      <c r="AQ19" s="461">
        <v>0.740707</v>
      </c>
      <c r="AR19" s="779">
        <v>3.8169840000000002</v>
      </c>
      <c r="AS19" s="461">
        <v>3.2143220000000001</v>
      </c>
      <c r="AT19" s="461">
        <v>10.243871</v>
      </c>
      <c r="AU19" s="461">
        <v>1383.425686</v>
      </c>
      <c r="AV19" s="461">
        <v>7.8666099999999997</v>
      </c>
      <c r="AW19" s="461">
        <v>14.929005</v>
      </c>
      <c r="AX19" s="461">
        <v>455.15838400000001</v>
      </c>
      <c r="AY19" s="461">
        <v>44.670411999999999</v>
      </c>
      <c r="AZ19" s="461">
        <v>196.36167399999999</v>
      </c>
      <c r="BA19" s="461">
        <v>14.903316999999999</v>
      </c>
      <c r="BB19" s="461">
        <v>128.56911099999999</v>
      </c>
      <c r="BC19" s="461">
        <v>4.8880330000000001</v>
      </c>
      <c r="BD19" s="461">
        <v>13.270238000000001</v>
      </c>
      <c r="BE19" s="461">
        <v>6.4990449999999997</v>
      </c>
      <c r="BF19" s="461">
        <v>11.252775</v>
      </c>
      <c r="BG19" s="461">
        <v>9.1962770000000003</v>
      </c>
      <c r="BH19" s="461">
        <v>52.281792000000003</v>
      </c>
      <c r="BI19" s="461">
        <v>3.5112950000000001</v>
      </c>
      <c r="BJ19" s="461">
        <v>796.22522900000001</v>
      </c>
      <c r="BK19" s="461">
        <v>310.16014799999999</v>
      </c>
      <c r="BL19" s="640">
        <v>19853.040133999999</v>
      </c>
      <c r="BM19" s="461">
        <v>21.022846000000001</v>
      </c>
      <c r="BN19" s="461">
        <v>734.27616799999998</v>
      </c>
      <c r="BO19" s="461">
        <v>1440.2028270000001</v>
      </c>
      <c r="BP19" s="461">
        <v>2.513306</v>
      </c>
      <c r="BQ19" s="461">
        <v>2.3542000000000001</v>
      </c>
      <c r="BR19" s="461">
        <v>2404.23929</v>
      </c>
      <c r="BS19" s="461">
        <v>9.5389879999999998</v>
      </c>
      <c r="BT19" s="461">
        <v>8.5812840000000001</v>
      </c>
      <c r="BU19" s="461">
        <v>3.5627080000000002</v>
      </c>
      <c r="BV19" s="461">
        <v>164.04628299999999</v>
      </c>
      <c r="BW19" s="461">
        <v>17.620187000000001</v>
      </c>
      <c r="BX19" s="461">
        <v>4486.2009980000003</v>
      </c>
      <c r="BY19" s="461">
        <v>799.68005400000004</v>
      </c>
      <c r="BZ19" s="461">
        <v>1.350978</v>
      </c>
      <c r="CA19" s="461">
        <v>18.698915</v>
      </c>
    </row>
    <row r="20" spans="1:79" ht="15" x14ac:dyDescent="0.25">
      <c r="A20" s="449">
        <v>11</v>
      </c>
      <c r="B20" s="440"/>
      <c r="C20" s="441"/>
      <c r="D20" s="442" t="s">
        <v>1</v>
      </c>
      <c r="E20" s="461">
        <v>9.0959719999999997</v>
      </c>
      <c r="F20" s="461">
        <v>16.293210999999999</v>
      </c>
      <c r="G20" s="461">
        <v>159.955883</v>
      </c>
      <c r="H20" s="461">
        <v>11167.332327</v>
      </c>
      <c r="I20" s="461">
        <v>220.700862</v>
      </c>
      <c r="J20" s="779">
        <v>3.6813639999999999</v>
      </c>
      <c r="K20" s="640">
        <v>7.2311940000000003</v>
      </c>
      <c r="L20" s="461">
        <v>283.137877</v>
      </c>
      <c r="M20" s="461">
        <v>9.4698779999999996</v>
      </c>
      <c r="N20" s="461">
        <v>255.95618400000001</v>
      </c>
      <c r="O20" s="461">
        <v>8.5304839999999995</v>
      </c>
      <c r="P20" s="461">
        <v>91.802779000000001</v>
      </c>
      <c r="Q20" s="468">
        <v>9.7692340000000009</v>
      </c>
      <c r="R20" s="461">
        <v>43.714106999999998</v>
      </c>
      <c r="S20" s="461">
        <v>434.67407600000001</v>
      </c>
      <c r="T20" s="461">
        <v>1433.704956</v>
      </c>
      <c r="U20" s="461">
        <v>2269.2130940000002</v>
      </c>
      <c r="V20" s="461">
        <v>336.387204</v>
      </c>
      <c r="W20" s="461">
        <v>12.328875</v>
      </c>
      <c r="X20" s="461">
        <v>5.9600900000000001</v>
      </c>
      <c r="Y20" s="651">
        <v>4.4187919999999998</v>
      </c>
      <c r="Z20" s="652">
        <v>14.528437</v>
      </c>
      <c r="AA20" s="461">
        <v>2733.034431</v>
      </c>
      <c r="AB20" s="461">
        <v>206.46784500000001</v>
      </c>
      <c r="AC20" s="461">
        <v>3.8113739999999998</v>
      </c>
      <c r="AD20" s="461">
        <v>1689.3606070000001</v>
      </c>
      <c r="AE20" s="461">
        <v>30.764855000000001</v>
      </c>
      <c r="AF20" s="461">
        <v>176.728171</v>
      </c>
      <c r="AG20" s="461">
        <v>169.10725400000001</v>
      </c>
      <c r="AH20" s="461">
        <v>331.53377399999999</v>
      </c>
      <c r="AI20" s="461">
        <v>11.519408</v>
      </c>
      <c r="AJ20" s="461">
        <v>170.49316400000001</v>
      </c>
      <c r="AK20" s="461">
        <v>7.8096949999999996</v>
      </c>
      <c r="AL20" s="461">
        <v>92.253197999999998</v>
      </c>
      <c r="AM20" s="640">
        <v>539.20295499999997</v>
      </c>
      <c r="AN20" s="461">
        <v>275.88779599999998</v>
      </c>
      <c r="AO20" s="461">
        <v>4.8650529999999996</v>
      </c>
      <c r="AP20" s="461">
        <v>56.316305</v>
      </c>
      <c r="AQ20" s="461">
        <v>1.3277300000000001</v>
      </c>
      <c r="AR20" s="779">
        <v>7.6925379999999999</v>
      </c>
      <c r="AS20" s="461">
        <v>5.8409300000000002</v>
      </c>
      <c r="AT20" s="461">
        <v>20.431016</v>
      </c>
      <c r="AU20" s="461">
        <v>1894.2310219999999</v>
      </c>
      <c r="AV20" s="461">
        <v>36.513226000000003</v>
      </c>
      <c r="AW20" s="461">
        <v>34.232905000000002</v>
      </c>
      <c r="AX20" s="461">
        <v>546.37346600000001</v>
      </c>
      <c r="AY20" s="461">
        <v>66.560602000000003</v>
      </c>
      <c r="AZ20" s="461">
        <v>139.32866100000001</v>
      </c>
      <c r="BA20" s="461">
        <v>24.176590999999998</v>
      </c>
      <c r="BB20" s="461">
        <v>89.033184000000006</v>
      </c>
      <c r="BC20" s="461">
        <v>8.2110590000000006</v>
      </c>
      <c r="BD20" s="461">
        <v>21.152484999999999</v>
      </c>
      <c r="BE20" s="461">
        <v>16.769694000000001</v>
      </c>
      <c r="BF20" s="461">
        <v>19.410526000000001</v>
      </c>
      <c r="BG20" s="461">
        <v>14.57779</v>
      </c>
      <c r="BH20" s="461">
        <v>70.180502000000004</v>
      </c>
      <c r="BI20" s="461">
        <v>8.4752050000000008</v>
      </c>
      <c r="BJ20" s="461">
        <v>802.96635400000002</v>
      </c>
      <c r="BK20" s="461">
        <v>226.14959999999999</v>
      </c>
      <c r="BL20" s="640">
        <v>44433.89718</v>
      </c>
      <c r="BM20" s="461">
        <v>39.439270999999998</v>
      </c>
      <c r="BN20" s="461">
        <v>447.76884200000001</v>
      </c>
      <c r="BO20" s="461">
        <v>2687.578422</v>
      </c>
      <c r="BP20" s="461">
        <v>9.7579809999999991</v>
      </c>
      <c r="BQ20" s="461">
        <v>3.0197699999999998</v>
      </c>
      <c r="BR20" s="461">
        <v>4751.9587670000001</v>
      </c>
      <c r="BS20" s="461">
        <v>17.799420999999999</v>
      </c>
      <c r="BT20" s="461">
        <v>16.81317</v>
      </c>
      <c r="BU20" s="461">
        <v>7.9155189999999997</v>
      </c>
      <c r="BV20" s="461">
        <v>258.07166000000001</v>
      </c>
      <c r="BW20" s="461">
        <v>34.192802999999998</v>
      </c>
      <c r="BX20" s="461">
        <v>7798.1148480000002</v>
      </c>
      <c r="BY20" s="461">
        <v>1038.2718649999999</v>
      </c>
      <c r="BZ20" s="461">
        <v>2.8371460000000002</v>
      </c>
      <c r="CA20" s="461">
        <v>35.334454000000001</v>
      </c>
    </row>
    <row r="21" spans="1:79" ht="15" x14ac:dyDescent="0.25">
      <c r="A21" s="449">
        <v>12</v>
      </c>
      <c r="B21" s="440"/>
      <c r="C21" s="441"/>
      <c r="D21" s="442" t="s">
        <v>452</v>
      </c>
      <c r="E21" s="461">
        <v>0.100872</v>
      </c>
      <c r="F21" s="461">
        <v>0.17937900000000001</v>
      </c>
      <c r="G21" s="461">
        <v>2.2597510000000001</v>
      </c>
      <c r="H21" s="461">
        <v>152.946945</v>
      </c>
      <c r="I21" s="461">
        <v>2.9099270000000002</v>
      </c>
      <c r="J21" s="779">
        <v>4.8620999999999998E-2</v>
      </c>
      <c r="K21" s="640">
        <v>0.29881200000000002</v>
      </c>
      <c r="L21" s="461">
        <v>2.6033309999999998</v>
      </c>
      <c r="M21" s="461">
        <v>0.26443899999999998</v>
      </c>
      <c r="N21" s="461">
        <v>18.826246000000001</v>
      </c>
      <c r="O21" s="461">
        <v>0.12073299999999999</v>
      </c>
      <c r="P21" s="461">
        <v>0.95902399999999999</v>
      </c>
      <c r="Q21" s="468">
        <v>9.2726000000000003E-2</v>
      </c>
      <c r="R21" s="461">
        <v>0.42546299999999998</v>
      </c>
      <c r="S21" s="461">
        <v>10.986241</v>
      </c>
      <c r="T21" s="461">
        <v>27.901040999999999</v>
      </c>
      <c r="U21" s="461">
        <v>34.746234999999999</v>
      </c>
      <c r="V21" s="461">
        <v>25.744879000000001</v>
      </c>
      <c r="W21" s="461">
        <v>0.144647</v>
      </c>
      <c r="X21" s="461">
        <v>0.110472</v>
      </c>
      <c r="Y21" s="651">
        <v>0.10957600000000001</v>
      </c>
      <c r="Z21" s="652">
        <v>0.16826099999999999</v>
      </c>
      <c r="AA21" s="461">
        <v>36.508127000000002</v>
      </c>
      <c r="AB21" s="461">
        <v>7.1413970000000004</v>
      </c>
      <c r="AC21" s="461">
        <v>6.4106999999999997E-2</v>
      </c>
      <c r="AD21" s="461">
        <v>35.441754000000003</v>
      </c>
      <c r="AE21" s="461">
        <v>0.37148300000000001</v>
      </c>
      <c r="AF21" s="461">
        <v>1.789183</v>
      </c>
      <c r="AG21" s="461">
        <v>15.207974999999999</v>
      </c>
      <c r="AH21" s="461">
        <v>17.333613</v>
      </c>
      <c r="AI21" s="461">
        <v>0.15065999999999999</v>
      </c>
      <c r="AJ21" s="461">
        <v>1.781156</v>
      </c>
      <c r="AK21" s="461">
        <v>6.6031999999999993E-2</v>
      </c>
      <c r="AL21" s="461">
        <v>5.1979040000000003</v>
      </c>
      <c r="AM21" s="640">
        <v>15.040819000000001</v>
      </c>
      <c r="AN21" s="461">
        <v>9.8456700000000001</v>
      </c>
      <c r="AO21" s="461">
        <v>5.2850000000000001E-2</v>
      </c>
      <c r="AP21" s="461">
        <v>0.74938400000000005</v>
      </c>
      <c r="AQ21" s="461">
        <v>1.397E-2</v>
      </c>
      <c r="AR21" s="779">
        <v>0.12651399999999999</v>
      </c>
      <c r="AS21" s="461">
        <v>8.6486999999999994E-2</v>
      </c>
      <c r="AT21" s="461">
        <v>0.200403</v>
      </c>
      <c r="AU21" s="461">
        <v>76.754589999999993</v>
      </c>
      <c r="AV21" s="461">
        <v>0.26866200000000001</v>
      </c>
      <c r="AW21" s="461">
        <v>0.38253999999999999</v>
      </c>
      <c r="AX21" s="461">
        <v>26.197257</v>
      </c>
      <c r="AY21" s="461">
        <v>1.5531550000000001</v>
      </c>
      <c r="AZ21" s="461">
        <v>16.129092</v>
      </c>
      <c r="BA21" s="461">
        <v>0.291184</v>
      </c>
      <c r="BB21" s="461">
        <v>8.1144870000000004</v>
      </c>
      <c r="BC21" s="461">
        <v>8.9912000000000006E-2</v>
      </c>
      <c r="BD21" s="461">
        <v>0.52736300000000003</v>
      </c>
      <c r="BE21" s="461">
        <v>0.135245</v>
      </c>
      <c r="BF21" s="461">
        <v>0.210783</v>
      </c>
      <c r="BG21" s="461">
        <v>0.20942</v>
      </c>
      <c r="BH21" s="461">
        <v>3.1221399999999999</v>
      </c>
      <c r="BI21" s="461">
        <v>7.4133000000000004E-2</v>
      </c>
      <c r="BJ21" s="461">
        <v>16.818061</v>
      </c>
      <c r="BK21" s="461">
        <v>25.638016</v>
      </c>
      <c r="BL21" s="640">
        <v>514.20997399999999</v>
      </c>
      <c r="BM21" s="461">
        <v>0.46686100000000003</v>
      </c>
      <c r="BN21" s="461">
        <v>58.567014</v>
      </c>
      <c r="BO21" s="461">
        <v>45.216267000000002</v>
      </c>
      <c r="BP21" s="461">
        <v>8.1359000000000001E-2</v>
      </c>
      <c r="BQ21" s="461">
        <v>5.3563E-2</v>
      </c>
      <c r="BR21" s="461">
        <v>45.140315000000001</v>
      </c>
      <c r="BS21" s="461">
        <v>0.22708700000000001</v>
      </c>
      <c r="BT21" s="461">
        <v>0.251023</v>
      </c>
      <c r="BU21" s="461">
        <v>7.3284000000000002E-2</v>
      </c>
      <c r="BV21" s="461">
        <v>7.2487259999999996</v>
      </c>
      <c r="BW21" s="461">
        <v>0.392376</v>
      </c>
      <c r="BX21" s="461">
        <v>94.772998000000001</v>
      </c>
      <c r="BY21" s="461">
        <v>44.88138</v>
      </c>
      <c r="BZ21" s="461">
        <v>3.4827999999999998E-2</v>
      </c>
      <c r="CA21" s="461">
        <v>0.343941</v>
      </c>
    </row>
    <row r="22" spans="1:79" ht="15" x14ac:dyDescent="0.25">
      <c r="A22" s="449">
        <v>13</v>
      </c>
      <c r="B22" s="457" t="s">
        <v>2</v>
      </c>
      <c r="C22" s="457" t="s">
        <v>472</v>
      </c>
      <c r="D22" s="458" t="s">
        <v>0</v>
      </c>
      <c r="E22" s="463">
        <v>30425.015728999999</v>
      </c>
      <c r="F22" s="463">
        <v>18896.117074999998</v>
      </c>
      <c r="G22" s="463">
        <v>40106.676004000001</v>
      </c>
      <c r="H22" s="463">
        <v>212311.462963</v>
      </c>
      <c r="I22" s="463">
        <v>68548.175963999995</v>
      </c>
      <c r="J22" s="781">
        <v>11950.302557999999</v>
      </c>
      <c r="K22" s="463">
        <v>12996.051957</v>
      </c>
      <c r="L22" s="463">
        <v>69979.034549999997</v>
      </c>
      <c r="M22" s="463">
        <v>12699.230738</v>
      </c>
      <c r="N22" s="463">
        <v>66127.934401000006</v>
      </c>
      <c r="O22" s="463">
        <v>15252.743691</v>
      </c>
      <c r="P22" s="463">
        <v>40850.366435000004</v>
      </c>
      <c r="Q22" s="785">
        <v>39283.045845000001</v>
      </c>
      <c r="R22" s="463">
        <v>37036.919097999998</v>
      </c>
      <c r="S22" s="463">
        <v>42827.327553000003</v>
      </c>
      <c r="T22" s="463">
        <v>127407.18440300001</v>
      </c>
      <c r="U22" s="463">
        <v>81630.778116000001</v>
      </c>
      <c r="V22" s="463">
        <v>35967.899125000004</v>
      </c>
      <c r="W22" s="463">
        <v>17026.486752000001</v>
      </c>
      <c r="X22" s="463">
        <v>15035.834088</v>
      </c>
      <c r="Y22" s="655">
        <v>13592.412786999999</v>
      </c>
      <c r="Z22" s="656">
        <v>27099.313305</v>
      </c>
      <c r="AA22" s="463">
        <v>168710.66042999999</v>
      </c>
      <c r="AB22" s="463">
        <v>36100.066879999998</v>
      </c>
      <c r="AC22" s="463">
        <v>13314.924650000001</v>
      </c>
      <c r="AD22" s="463">
        <v>107556.544656</v>
      </c>
      <c r="AE22" s="463">
        <v>42920.047519</v>
      </c>
      <c r="AF22" s="463">
        <v>44596.782185999997</v>
      </c>
      <c r="AG22" s="463">
        <v>34645.80977</v>
      </c>
      <c r="AH22" s="463">
        <v>74702.797158000001</v>
      </c>
      <c r="AI22" s="463">
        <v>13326.643559</v>
      </c>
      <c r="AJ22" s="463">
        <v>54925.240479</v>
      </c>
      <c r="AK22" s="463">
        <v>16661.835768000001</v>
      </c>
      <c r="AL22" s="463">
        <v>21320.665742000001</v>
      </c>
      <c r="AM22" s="463">
        <v>125691.92884199999</v>
      </c>
      <c r="AN22" s="463">
        <v>23728.737658999999</v>
      </c>
      <c r="AO22" s="463">
        <v>13227.302254</v>
      </c>
      <c r="AP22" s="463">
        <v>40728.426593999997</v>
      </c>
      <c r="AQ22" s="463">
        <v>10446.838634</v>
      </c>
      <c r="AR22" s="781">
        <v>26549.511063000002</v>
      </c>
      <c r="AS22" s="463">
        <v>12264.073047</v>
      </c>
      <c r="AT22" s="463">
        <v>25210.439504000002</v>
      </c>
      <c r="AU22" s="463">
        <v>166497.11348500001</v>
      </c>
      <c r="AV22" s="463">
        <v>64619.724601000002</v>
      </c>
      <c r="AW22" s="463">
        <v>29943.073106</v>
      </c>
      <c r="AX22" s="463">
        <v>42921.410921000002</v>
      </c>
      <c r="AY22" s="463">
        <v>38408.358634999997</v>
      </c>
      <c r="AZ22" s="463">
        <v>38454.152747</v>
      </c>
      <c r="BA22" s="463">
        <v>11695.791132</v>
      </c>
      <c r="BB22" s="463">
        <v>23415.890149999999</v>
      </c>
      <c r="BC22" s="463">
        <v>11356.077767999999</v>
      </c>
      <c r="BD22" s="463">
        <v>32420.590849</v>
      </c>
      <c r="BE22" s="463">
        <v>23587.705107000002</v>
      </c>
      <c r="BF22" s="463">
        <v>19258.733412000001</v>
      </c>
      <c r="BG22" s="463">
        <v>20374.914611</v>
      </c>
      <c r="BH22" s="463">
        <v>34134.589741000003</v>
      </c>
      <c r="BI22" s="463">
        <v>26730.556215000001</v>
      </c>
      <c r="BJ22" s="463">
        <v>60012.303099999997</v>
      </c>
      <c r="BK22" s="463">
        <v>51171.935082000004</v>
      </c>
      <c r="BL22" s="463">
        <v>697531.30555799999</v>
      </c>
      <c r="BM22" s="463">
        <v>19692.281190999998</v>
      </c>
      <c r="BN22" s="463">
        <v>44429.795436</v>
      </c>
      <c r="BO22" s="463">
        <v>195491.10088099999</v>
      </c>
      <c r="BP22" s="463">
        <v>38581.311324000002</v>
      </c>
      <c r="BQ22" s="463">
        <v>9537.5883059999996</v>
      </c>
      <c r="BR22" s="463">
        <v>169255.43444400001</v>
      </c>
      <c r="BS22" s="463">
        <v>15258.787716999999</v>
      </c>
      <c r="BT22" s="463">
        <v>25927.873196</v>
      </c>
      <c r="BU22" s="463">
        <v>17245.722228999999</v>
      </c>
      <c r="BV22" s="463">
        <v>50701.713198999998</v>
      </c>
      <c r="BW22" s="463">
        <v>39628.456584</v>
      </c>
      <c r="BX22" s="463">
        <v>206275.02442500001</v>
      </c>
      <c r="BY22" s="463">
        <v>129881.083334</v>
      </c>
      <c r="BZ22" s="463">
        <v>10086.756828</v>
      </c>
      <c r="CA22" s="463">
        <v>24225.597729000001</v>
      </c>
    </row>
    <row r="23" spans="1:79" ht="15" x14ac:dyDescent="0.25">
      <c r="A23" s="449">
        <v>14</v>
      </c>
      <c r="B23" s="457"/>
      <c r="C23" s="457"/>
      <c r="D23" s="458" t="s">
        <v>451</v>
      </c>
      <c r="E23" s="463">
        <v>31499.540009</v>
      </c>
      <c r="F23" s="463">
        <v>22760.821595000001</v>
      </c>
      <c r="G23" s="463">
        <v>49201.173806999999</v>
      </c>
      <c r="H23" s="463">
        <v>254293.89447900001</v>
      </c>
      <c r="I23" s="463">
        <v>77169.591797999994</v>
      </c>
      <c r="J23" s="781">
        <v>13255.324941000001</v>
      </c>
      <c r="K23" s="463">
        <v>13682.418858000001</v>
      </c>
      <c r="L23" s="463">
        <v>73112.330723999999</v>
      </c>
      <c r="M23" s="463">
        <v>18554.207438000001</v>
      </c>
      <c r="N23" s="463">
        <v>66095.007687999998</v>
      </c>
      <c r="O23" s="463">
        <v>20981.833203999999</v>
      </c>
      <c r="P23" s="463">
        <v>42880.322242000002</v>
      </c>
      <c r="Q23" s="785">
        <v>36518.137905000003</v>
      </c>
      <c r="R23" s="463">
        <v>42656.055133000002</v>
      </c>
      <c r="S23" s="463">
        <v>45558.714096999996</v>
      </c>
      <c r="T23" s="463">
        <v>140175.06813599999</v>
      </c>
      <c r="U23" s="463">
        <v>91342.738744999995</v>
      </c>
      <c r="V23" s="463">
        <v>48661.465493999996</v>
      </c>
      <c r="W23" s="463">
        <v>20361.844894999998</v>
      </c>
      <c r="X23" s="463">
        <v>15079.42993</v>
      </c>
      <c r="Y23" s="655">
        <v>14888.597814000001</v>
      </c>
      <c r="Z23" s="656">
        <v>29935.846129000001</v>
      </c>
      <c r="AA23" s="463">
        <v>170278.80466200001</v>
      </c>
      <c r="AB23" s="463">
        <v>36872.430007000003</v>
      </c>
      <c r="AC23" s="463">
        <v>17408.71488</v>
      </c>
      <c r="AD23" s="463">
        <v>122582.028533</v>
      </c>
      <c r="AE23" s="463">
        <v>42308.843451000001</v>
      </c>
      <c r="AF23" s="463">
        <v>52090.846727999997</v>
      </c>
      <c r="AG23" s="463">
        <v>39617.144149</v>
      </c>
      <c r="AH23" s="463">
        <v>76537.837438999995</v>
      </c>
      <c r="AI23" s="463">
        <v>15432.348544</v>
      </c>
      <c r="AJ23" s="463">
        <v>59962.14572</v>
      </c>
      <c r="AK23" s="463">
        <v>18293.584601999999</v>
      </c>
      <c r="AL23" s="463">
        <v>26469.121233999998</v>
      </c>
      <c r="AM23" s="463">
        <v>128082.194552</v>
      </c>
      <c r="AN23" s="463">
        <v>27925.652419999999</v>
      </c>
      <c r="AO23" s="463">
        <v>15095.675614</v>
      </c>
      <c r="AP23" s="463">
        <v>42870.213972999998</v>
      </c>
      <c r="AQ23" s="463">
        <v>12146.568544</v>
      </c>
      <c r="AR23" s="781">
        <v>25546.565191000002</v>
      </c>
      <c r="AS23" s="463">
        <v>15738.765396999999</v>
      </c>
      <c r="AT23" s="463">
        <v>27895.854294000001</v>
      </c>
      <c r="AU23" s="463">
        <v>158800.86017599999</v>
      </c>
      <c r="AV23" s="463">
        <v>59158.322042</v>
      </c>
      <c r="AW23" s="463">
        <v>30711.230217</v>
      </c>
      <c r="AX23" s="463">
        <v>58425.771093000003</v>
      </c>
      <c r="AY23" s="463">
        <v>48898.166465000002</v>
      </c>
      <c r="AZ23" s="463">
        <v>37661.266094999999</v>
      </c>
      <c r="BA23" s="463">
        <v>13228.151347000001</v>
      </c>
      <c r="BB23" s="463">
        <v>23854.765088</v>
      </c>
      <c r="BC23" s="463">
        <v>12310.829607</v>
      </c>
      <c r="BD23" s="463">
        <v>36339.822072000003</v>
      </c>
      <c r="BE23" s="463">
        <v>24476.556038999999</v>
      </c>
      <c r="BF23" s="463">
        <v>23087.768443000001</v>
      </c>
      <c r="BG23" s="463">
        <v>20902.958868000002</v>
      </c>
      <c r="BH23" s="463">
        <v>39025.305302000001</v>
      </c>
      <c r="BI23" s="463">
        <v>29033.148298</v>
      </c>
      <c r="BJ23" s="463">
        <v>68608.756221999996</v>
      </c>
      <c r="BK23" s="463">
        <v>47998.877697000004</v>
      </c>
      <c r="BL23" s="463">
        <v>716321.94981300004</v>
      </c>
      <c r="BM23" s="463">
        <v>23791.285386</v>
      </c>
      <c r="BN23" s="463">
        <v>48129.793062999997</v>
      </c>
      <c r="BO23" s="463">
        <v>187394.801897</v>
      </c>
      <c r="BP23" s="463">
        <v>36229.831935000002</v>
      </c>
      <c r="BQ23" s="463">
        <v>10294.187008999999</v>
      </c>
      <c r="BR23" s="463">
        <v>186077.33349700001</v>
      </c>
      <c r="BS23" s="463">
        <v>19217.899511</v>
      </c>
      <c r="BT23" s="463">
        <v>27737.631262999999</v>
      </c>
      <c r="BU23" s="463">
        <v>18857.388767</v>
      </c>
      <c r="BV23" s="463">
        <v>59996.679436999999</v>
      </c>
      <c r="BW23" s="463">
        <v>39451.642306000002</v>
      </c>
      <c r="BX23" s="463">
        <v>226652.009357</v>
      </c>
      <c r="BY23" s="463">
        <v>135934.36580100001</v>
      </c>
      <c r="BZ23" s="463">
        <v>11048.602299</v>
      </c>
      <c r="CA23" s="463">
        <v>27027.605501999999</v>
      </c>
    </row>
    <row r="24" spans="1:79" ht="15" x14ac:dyDescent="0.25">
      <c r="A24" s="449">
        <v>15</v>
      </c>
      <c r="B24" s="457"/>
      <c r="C24" s="457"/>
      <c r="D24" s="458" t="s">
        <v>1</v>
      </c>
      <c r="E24" s="463">
        <v>51562.853529</v>
      </c>
      <c r="F24" s="463">
        <v>33695.831248000002</v>
      </c>
      <c r="G24" s="463">
        <v>72220.077948000006</v>
      </c>
      <c r="H24" s="463">
        <v>374590.63390000002</v>
      </c>
      <c r="I24" s="463">
        <v>119881.39662699999</v>
      </c>
      <c r="J24" s="781">
        <v>20654.981822999998</v>
      </c>
      <c r="K24" s="463">
        <v>22384.809606999999</v>
      </c>
      <c r="L24" s="463">
        <v>118695.984669</v>
      </c>
      <c r="M24" s="463">
        <v>24667.827017</v>
      </c>
      <c r="N24" s="463">
        <v>109885.76676899999</v>
      </c>
      <c r="O24" s="463">
        <v>28737.275440000001</v>
      </c>
      <c r="P24" s="463">
        <v>69978.876204</v>
      </c>
      <c r="Q24" s="785">
        <v>63830.665589999997</v>
      </c>
      <c r="R24" s="463">
        <v>64233.255003999999</v>
      </c>
      <c r="S24" s="463">
        <v>73016.099384000001</v>
      </c>
      <c r="T24" s="463">
        <v>220645.40634399999</v>
      </c>
      <c r="U24" s="463">
        <v>140748.753803</v>
      </c>
      <c r="V24" s="463">
        <v>67156.574076999997</v>
      </c>
      <c r="W24" s="463">
        <v>31136.271226000001</v>
      </c>
      <c r="X24" s="463">
        <v>25448.349635999999</v>
      </c>
      <c r="Y24" s="655">
        <v>23776.835121</v>
      </c>
      <c r="Z24" s="656">
        <v>47340.482289</v>
      </c>
      <c r="AA24" s="463">
        <v>280720.850706</v>
      </c>
      <c r="AB24" s="463">
        <v>61010.133109000002</v>
      </c>
      <c r="AC24" s="463">
        <v>25066.893364</v>
      </c>
      <c r="AD24" s="463">
        <v>188890.849426</v>
      </c>
      <c r="AE24" s="463">
        <v>71947.943880000006</v>
      </c>
      <c r="AF24" s="463">
        <v>78873.372524999999</v>
      </c>
      <c r="AG24" s="463">
        <v>60782.341207999998</v>
      </c>
      <c r="AH24" s="463">
        <v>126106.99176400001</v>
      </c>
      <c r="AI24" s="463">
        <v>23698.846756999999</v>
      </c>
      <c r="AJ24" s="463">
        <v>95284.216547999997</v>
      </c>
      <c r="AK24" s="463">
        <v>29168.847902000001</v>
      </c>
      <c r="AL24" s="463">
        <v>40138.720726</v>
      </c>
      <c r="AM24" s="463">
        <v>209271.440569</v>
      </c>
      <c r="AN24" s="463">
        <v>42711.425553000001</v>
      </c>
      <c r="AO24" s="463">
        <v>22757.739979999998</v>
      </c>
      <c r="AP24" s="463">
        <v>69540.769551000005</v>
      </c>
      <c r="AQ24" s="463">
        <v>18898.203081</v>
      </c>
      <c r="AR24" s="781">
        <v>42932.963599000002</v>
      </c>
      <c r="AS24" s="463">
        <v>22591.895849</v>
      </c>
      <c r="AT24" s="463">
        <v>44072.464273999998</v>
      </c>
      <c r="AU24" s="463">
        <v>269389.50109699997</v>
      </c>
      <c r="AV24" s="463">
        <v>104816.420163</v>
      </c>
      <c r="AW24" s="463">
        <v>50819.478513000002</v>
      </c>
      <c r="AX24" s="463">
        <v>79336.955671999996</v>
      </c>
      <c r="AY24" s="463">
        <v>70221.042778000003</v>
      </c>
      <c r="AZ24" s="463">
        <v>65385.242243000001</v>
      </c>
      <c r="BA24" s="463">
        <v>20549.939590999998</v>
      </c>
      <c r="BB24" s="463">
        <v>38896.198300999997</v>
      </c>
      <c r="BC24" s="463">
        <v>19893.484068000002</v>
      </c>
      <c r="BD24" s="463">
        <v>57021.443603</v>
      </c>
      <c r="BE24" s="463">
        <v>39761.652914999999</v>
      </c>
      <c r="BF24" s="463">
        <v>34818.717471999997</v>
      </c>
      <c r="BG24" s="463">
        <v>33897.713628999998</v>
      </c>
      <c r="BH24" s="463">
        <v>60498.927967000003</v>
      </c>
      <c r="BI24" s="463">
        <v>45654.795383999997</v>
      </c>
      <c r="BJ24" s="463">
        <v>105563.723191</v>
      </c>
      <c r="BK24" s="463">
        <v>82845.461704000001</v>
      </c>
      <c r="BL24" s="463">
        <v>1157578.9406389999</v>
      </c>
      <c r="BM24" s="463">
        <v>35629.178748999999</v>
      </c>
      <c r="BN24" s="463">
        <v>77508.534664999999</v>
      </c>
      <c r="BO24" s="463">
        <v>317391.63339099998</v>
      </c>
      <c r="BP24" s="463">
        <v>62769.973563</v>
      </c>
      <c r="BQ24" s="463">
        <v>16616.319973000001</v>
      </c>
      <c r="BR24" s="463">
        <v>288770.74329100002</v>
      </c>
      <c r="BS24" s="463">
        <v>28082.732176000001</v>
      </c>
      <c r="BT24" s="463">
        <v>44802.251134999999</v>
      </c>
      <c r="BU24" s="463">
        <v>30338.674232000001</v>
      </c>
      <c r="BV24" s="463">
        <v>88940.440596999993</v>
      </c>
      <c r="BW24" s="463">
        <v>66183.400280000002</v>
      </c>
      <c r="BX24" s="463">
        <v>353101.83247199998</v>
      </c>
      <c r="BY24" s="463">
        <v>222159.29792400001</v>
      </c>
      <c r="BZ24" s="463">
        <v>17776.039676</v>
      </c>
      <c r="CA24" s="463">
        <v>42183.027907000003</v>
      </c>
    </row>
    <row r="25" spans="1:79" ht="15" x14ac:dyDescent="0.25">
      <c r="A25" s="449">
        <v>16</v>
      </c>
      <c r="B25" s="457"/>
      <c r="C25" s="457"/>
      <c r="D25" s="458" t="s">
        <v>452</v>
      </c>
      <c r="E25" s="463">
        <v>31535.682487999999</v>
      </c>
      <c r="F25" s="463">
        <v>20848.198003000001</v>
      </c>
      <c r="G25" s="463">
        <v>45240.133922000001</v>
      </c>
      <c r="H25" s="463">
        <v>224029.89798199999</v>
      </c>
      <c r="I25" s="463">
        <v>73528.311511000007</v>
      </c>
      <c r="J25" s="781">
        <v>12889.504245</v>
      </c>
      <c r="K25" s="463">
        <v>13984.227317999999</v>
      </c>
      <c r="L25" s="463">
        <v>72676.327558000005</v>
      </c>
      <c r="M25" s="463">
        <v>15851.824903999999</v>
      </c>
      <c r="N25" s="463">
        <v>65785.869558000006</v>
      </c>
      <c r="O25" s="463">
        <v>18133.327812</v>
      </c>
      <c r="P25" s="463">
        <v>43236.756520000003</v>
      </c>
      <c r="Q25" s="785">
        <v>37327.267542000001</v>
      </c>
      <c r="R25" s="463">
        <v>38565.063608999997</v>
      </c>
      <c r="S25" s="463">
        <v>44720.338585999998</v>
      </c>
      <c r="T25" s="463">
        <v>134568.00726799999</v>
      </c>
      <c r="U25" s="463">
        <v>85443.617939000003</v>
      </c>
      <c r="V25" s="463">
        <v>42333.775128000001</v>
      </c>
      <c r="W25" s="463">
        <v>20240.895428</v>
      </c>
      <c r="X25" s="463">
        <v>15766.773565</v>
      </c>
      <c r="Y25" s="655">
        <v>14976.947021</v>
      </c>
      <c r="Z25" s="656">
        <v>29630.426001</v>
      </c>
      <c r="AA25" s="463">
        <v>165363.01796900001</v>
      </c>
      <c r="AB25" s="463">
        <v>37264.458575999997</v>
      </c>
      <c r="AC25" s="463">
        <v>16218.525732</v>
      </c>
      <c r="AD25" s="463">
        <v>115324.060528</v>
      </c>
      <c r="AE25" s="463">
        <v>42353.553001</v>
      </c>
      <c r="AF25" s="463">
        <v>48771.261195999999</v>
      </c>
      <c r="AG25" s="463">
        <v>37516.734255000003</v>
      </c>
      <c r="AH25" s="463">
        <v>75254.983345000001</v>
      </c>
      <c r="AI25" s="463">
        <v>14923.941206</v>
      </c>
      <c r="AJ25" s="463">
        <v>58805.314410999999</v>
      </c>
      <c r="AK25" s="463">
        <v>18254.105152</v>
      </c>
      <c r="AL25" s="463">
        <v>26512.726828999999</v>
      </c>
      <c r="AM25" s="463">
        <v>126266.21679200001</v>
      </c>
      <c r="AN25" s="463">
        <v>27259.550491000002</v>
      </c>
      <c r="AO25" s="463">
        <v>13580.948017999999</v>
      </c>
      <c r="AP25" s="463">
        <v>41995.244955000002</v>
      </c>
      <c r="AQ25" s="463">
        <v>12220.588258</v>
      </c>
      <c r="AR25" s="781">
        <v>25788.970548000001</v>
      </c>
      <c r="AS25" s="463">
        <v>14246.080943999999</v>
      </c>
      <c r="AT25" s="463">
        <v>27401.726705000001</v>
      </c>
      <c r="AU25" s="463">
        <v>157721.163099</v>
      </c>
      <c r="AV25" s="463">
        <v>62008.238844</v>
      </c>
      <c r="AW25" s="463">
        <v>31451.525521</v>
      </c>
      <c r="AX25" s="463">
        <v>48183.826187999999</v>
      </c>
      <c r="AY25" s="463">
        <v>43905.091644</v>
      </c>
      <c r="AZ25" s="463">
        <v>39849.652811</v>
      </c>
      <c r="BA25" s="463">
        <v>12822.245944</v>
      </c>
      <c r="BB25" s="463">
        <v>23582.301831000001</v>
      </c>
      <c r="BC25" s="463">
        <v>12558.926577</v>
      </c>
      <c r="BD25" s="463">
        <v>35731.759871000002</v>
      </c>
      <c r="BE25" s="463">
        <v>23317.588114999999</v>
      </c>
      <c r="BF25" s="463">
        <v>22080.896756999999</v>
      </c>
      <c r="BG25" s="463">
        <v>20242.977081000001</v>
      </c>
      <c r="BH25" s="463">
        <v>37647.364715999996</v>
      </c>
      <c r="BI25" s="463">
        <v>27464.808545</v>
      </c>
      <c r="BJ25" s="463">
        <v>65079.338026999998</v>
      </c>
      <c r="BK25" s="463">
        <v>50519.910658000001</v>
      </c>
      <c r="BL25" s="463">
        <v>675118.47871099995</v>
      </c>
      <c r="BM25" s="463">
        <v>22525.890756000001</v>
      </c>
      <c r="BN25" s="463">
        <v>49323.691446999997</v>
      </c>
      <c r="BO25" s="463">
        <v>184054.98433599999</v>
      </c>
      <c r="BP25" s="463">
        <v>36813.538284000002</v>
      </c>
      <c r="BQ25" s="463">
        <v>10429.604112000001</v>
      </c>
      <c r="BR25" s="463">
        <v>171049.72925500001</v>
      </c>
      <c r="BS25" s="463">
        <v>17869.095250999999</v>
      </c>
      <c r="BT25" s="463">
        <v>27742.386374000002</v>
      </c>
      <c r="BU25" s="463">
        <v>19235.434692999999</v>
      </c>
      <c r="BV25" s="463">
        <v>53674.598738000001</v>
      </c>
      <c r="BW25" s="463">
        <v>39955.422808000003</v>
      </c>
      <c r="BX25" s="463">
        <v>212250.69669099999</v>
      </c>
      <c r="BY25" s="463">
        <v>135662.99018399999</v>
      </c>
      <c r="BZ25" s="463">
        <v>11337.832058</v>
      </c>
      <c r="CA25" s="463">
        <v>25889.274518999999</v>
      </c>
    </row>
    <row r="26" spans="1:79" ht="15" x14ac:dyDescent="0.25">
      <c r="A26" s="449">
        <v>17</v>
      </c>
      <c r="B26" s="459"/>
      <c r="C26" s="459" t="s">
        <v>473</v>
      </c>
      <c r="D26" s="460" t="s">
        <v>0</v>
      </c>
      <c r="E26" s="464">
        <v>593.02898600000003</v>
      </c>
      <c r="F26" s="464">
        <v>371.29245600000002</v>
      </c>
      <c r="G26" s="464">
        <v>824.29961500000002</v>
      </c>
      <c r="H26" s="464">
        <v>6778.5730860000003</v>
      </c>
      <c r="I26" s="464">
        <v>1458.187968</v>
      </c>
      <c r="J26" s="782">
        <v>226.53728100000001</v>
      </c>
      <c r="K26" s="464">
        <v>233.552077</v>
      </c>
      <c r="L26" s="464">
        <v>1481.709558</v>
      </c>
      <c r="M26" s="464">
        <v>225.947903</v>
      </c>
      <c r="N26" s="464">
        <v>1255.4688369999999</v>
      </c>
      <c r="O26" s="464">
        <v>290.60903200000001</v>
      </c>
      <c r="P26" s="464">
        <v>848.234148</v>
      </c>
      <c r="Q26" s="786">
        <v>732.88791600000002</v>
      </c>
      <c r="R26" s="464">
        <v>729.82545100000004</v>
      </c>
      <c r="S26" s="464">
        <v>837.267562</v>
      </c>
      <c r="T26" s="464">
        <v>3094.5710899999999</v>
      </c>
      <c r="U26" s="464">
        <v>2271.2744280000002</v>
      </c>
      <c r="V26" s="464">
        <v>758.78824899999995</v>
      </c>
      <c r="W26" s="464">
        <v>330.540008</v>
      </c>
      <c r="X26" s="464">
        <v>271.08427599999999</v>
      </c>
      <c r="Y26" s="657">
        <v>247.299691</v>
      </c>
      <c r="Z26" s="658">
        <v>532.57075099999997</v>
      </c>
      <c r="AA26" s="464">
        <v>4952.1029790000002</v>
      </c>
      <c r="AB26" s="464">
        <v>709.65885700000001</v>
      </c>
      <c r="AC26" s="464">
        <v>252.438412</v>
      </c>
      <c r="AD26" s="464">
        <v>2617.0717009999998</v>
      </c>
      <c r="AE26" s="464">
        <v>824.87485600000002</v>
      </c>
      <c r="AF26" s="464">
        <v>964.55109200000004</v>
      </c>
      <c r="AG26" s="464">
        <v>640.97777199999996</v>
      </c>
      <c r="AH26" s="464">
        <v>1465.863983</v>
      </c>
      <c r="AI26" s="464">
        <v>261.055094</v>
      </c>
      <c r="AJ26" s="464">
        <v>1189.713006</v>
      </c>
      <c r="AK26" s="464">
        <v>330.754977</v>
      </c>
      <c r="AL26" s="464">
        <v>394.69508400000001</v>
      </c>
      <c r="AM26" s="464">
        <v>2528.9051009999998</v>
      </c>
      <c r="AN26" s="464">
        <v>458.00478800000002</v>
      </c>
      <c r="AO26" s="464">
        <v>247.81724800000001</v>
      </c>
      <c r="AP26" s="464">
        <v>768.76990499999999</v>
      </c>
      <c r="AQ26" s="464">
        <v>206.726911</v>
      </c>
      <c r="AR26" s="782">
        <v>498.51619399999998</v>
      </c>
      <c r="AS26" s="464">
        <v>223.11312599999999</v>
      </c>
      <c r="AT26" s="464">
        <v>481.11577499999999</v>
      </c>
      <c r="AU26" s="464">
        <v>4748.2883149999998</v>
      </c>
      <c r="AV26" s="464">
        <v>1364.0420779999999</v>
      </c>
      <c r="AW26" s="464">
        <v>583.35498900000005</v>
      </c>
      <c r="AX26" s="464">
        <v>892.26708199999996</v>
      </c>
      <c r="AY26" s="464">
        <v>784.43623000000002</v>
      </c>
      <c r="AZ26" s="464">
        <v>726.18254300000001</v>
      </c>
      <c r="BA26" s="464">
        <v>242.76131599999999</v>
      </c>
      <c r="BB26" s="464">
        <v>411.578463</v>
      </c>
      <c r="BC26" s="464">
        <v>227.30838499999999</v>
      </c>
      <c r="BD26" s="464">
        <v>583.53125799999998</v>
      </c>
      <c r="BE26" s="464">
        <v>469.37036499999999</v>
      </c>
      <c r="BF26" s="464">
        <v>393.34579100000002</v>
      </c>
      <c r="BG26" s="464">
        <v>375.31669499999998</v>
      </c>
      <c r="BH26" s="464">
        <v>619.48632299999997</v>
      </c>
      <c r="BI26" s="464">
        <v>524.06845699999997</v>
      </c>
      <c r="BJ26" s="464">
        <v>1358.6135119999999</v>
      </c>
      <c r="BK26" s="464">
        <v>1004.093541</v>
      </c>
      <c r="BL26" s="464">
        <v>31296.304840000001</v>
      </c>
      <c r="BM26" s="464">
        <v>404.091249</v>
      </c>
      <c r="BN26" s="464">
        <v>842.42568600000004</v>
      </c>
      <c r="BO26" s="464">
        <v>7021.7172170000003</v>
      </c>
      <c r="BP26" s="464">
        <v>747.54697799999997</v>
      </c>
      <c r="BQ26" s="464">
        <v>184.51751999999999</v>
      </c>
      <c r="BR26" s="464">
        <v>5186.2650880000001</v>
      </c>
      <c r="BS26" s="464">
        <v>293.17534999999998</v>
      </c>
      <c r="BT26" s="464">
        <v>503.23195399999997</v>
      </c>
      <c r="BU26" s="464">
        <v>328.84999299999998</v>
      </c>
      <c r="BV26" s="464">
        <v>1037.388203</v>
      </c>
      <c r="BW26" s="464">
        <v>768.941057</v>
      </c>
      <c r="BX26" s="464">
        <v>5894.2891790000003</v>
      </c>
      <c r="BY26" s="464">
        <v>2886.9065019999998</v>
      </c>
      <c r="BZ26" s="464">
        <v>188.17692199999999</v>
      </c>
      <c r="CA26" s="464">
        <v>462.41884199999998</v>
      </c>
    </row>
    <row r="27" spans="1:79" ht="15" x14ac:dyDescent="0.25">
      <c r="A27" s="449">
        <v>18</v>
      </c>
      <c r="B27" s="459"/>
      <c r="C27" s="459"/>
      <c r="D27" s="460" t="s">
        <v>451</v>
      </c>
      <c r="E27" s="464">
        <v>608.37068199999999</v>
      </c>
      <c r="F27" s="464">
        <v>445.14407799999998</v>
      </c>
      <c r="G27" s="464">
        <v>996.18991300000005</v>
      </c>
      <c r="H27" s="464">
        <v>6923.3491139999996</v>
      </c>
      <c r="I27" s="464">
        <v>1546.8118629999999</v>
      </c>
      <c r="J27" s="782">
        <v>250.067657</v>
      </c>
      <c r="K27" s="464">
        <v>240.55584099999999</v>
      </c>
      <c r="L27" s="464">
        <v>1408.99944</v>
      </c>
      <c r="M27" s="464">
        <v>329.91948200000002</v>
      </c>
      <c r="N27" s="464">
        <v>1201.5045480000001</v>
      </c>
      <c r="O27" s="464">
        <v>396.69279699999998</v>
      </c>
      <c r="P27" s="464">
        <v>842.340057</v>
      </c>
      <c r="Q27" s="786">
        <v>659.96544600000004</v>
      </c>
      <c r="R27" s="464">
        <v>829.56963699999994</v>
      </c>
      <c r="S27" s="464">
        <v>857.76219500000002</v>
      </c>
      <c r="T27" s="464">
        <v>3152.0263810000001</v>
      </c>
      <c r="U27" s="464">
        <v>1984.2172579999999</v>
      </c>
      <c r="V27" s="464">
        <v>995.84587999999997</v>
      </c>
      <c r="W27" s="464">
        <v>393.92961500000001</v>
      </c>
      <c r="X27" s="464">
        <v>269.690001</v>
      </c>
      <c r="Y27" s="657">
        <v>269.27337699999998</v>
      </c>
      <c r="Z27" s="658">
        <v>584.82406100000003</v>
      </c>
      <c r="AA27" s="464">
        <v>3831.1913840000002</v>
      </c>
      <c r="AB27" s="464">
        <v>675.68582200000003</v>
      </c>
      <c r="AC27" s="464">
        <v>328.98794400000003</v>
      </c>
      <c r="AD27" s="464">
        <v>2811.1281549999999</v>
      </c>
      <c r="AE27" s="464">
        <v>781.73586499999999</v>
      </c>
      <c r="AF27" s="464">
        <v>1089.3181300000001</v>
      </c>
      <c r="AG27" s="464">
        <v>737.58179299999995</v>
      </c>
      <c r="AH27" s="464">
        <v>1418.7373339999999</v>
      </c>
      <c r="AI27" s="464">
        <v>300.41681699999998</v>
      </c>
      <c r="AJ27" s="464">
        <v>1193.3564180000001</v>
      </c>
      <c r="AK27" s="464">
        <v>359.262925</v>
      </c>
      <c r="AL27" s="464">
        <v>485.14842399999998</v>
      </c>
      <c r="AM27" s="464">
        <v>2451.6229669999998</v>
      </c>
      <c r="AN27" s="464">
        <v>533.22458800000004</v>
      </c>
      <c r="AO27" s="464">
        <v>281.08138200000002</v>
      </c>
      <c r="AP27" s="464">
        <v>779.263103</v>
      </c>
      <c r="AQ27" s="464">
        <v>239.18512200000001</v>
      </c>
      <c r="AR27" s="782">
        <v>473.00377400000002</v>
      </c>
      <c r="AS27" s="464">
        <v>284.49763999999999</v>
      </c>
      <c r="AT27" s="464">
        <v>523.03495899999996</v>
      </c>
      <c r="AU27" s="464">
        <v>3297.9295069999998</v>
      </c>
      <c r="AV27" s="464">
        <v>1083.455348</v>
      </c>
      <c r="AW27" s="464">
        <v>577.71289899999999</v>
      </c>
      <c r="AX27" s="464">
        <v>1229.3430679999999</v>
      </c>
      <c r="AY27" s="464">
        <v>976.12839699999995</v>
      </c>
      <c r="AZ27" s="464">
        <v>684.96403099999998</v>
      </c>
      <c r="BA27" s="464">
        <v>265.644476</v>
      </c>
      <c r="BB27" s="464">
        <v>414.72312699999998</v>
      </c>
      <c r="BC27" s="464">
        <v>245.07263399999999</v>
      </c>
      <c r="BD27" s="464">
        <v>651.50616000000002</v>
      </c>
      <c r="BE27" s="464">
        <v>457.63299899999998</v>
      </c>
      <c r="BF27" s="464">
        <v>472.537239</v>
      </c>
      <c r="BG27" s="464">
        <v>378.62364600000001</v>
      </c>
      <c r="BH27" s="464">
        <v>699.00227600000005</v>
      </c>
      <c r="BI27" s="464">
        <v>568.58353499999998</v>
      </c>
      <c r="BJ27" s="464">
        <v>1498.494688</v>
      </c>
      <c r="BK27" s="464">
        <v>861.08531100000005</v>
      </c>
      <c r="BL27" s="464">
        <v>19510.460031999999</v>
      </c>
      <c r="BM27" s="464">
        <v>482.36837800000001</v>
      </c>
      <c r="BN27" s="464">
        <v>918.00825399999997</v>
      </c>
      <c r="BO27" s="464">
        <v>3968.1576599999999</v>
      </c>
      <c r="BP27" s="464">
        <v>674.09105399999999</v>
      </c>
      <c r="BQ27" s="464">
        <v>198.47969800000001</v>
      </c>
      <c r="BR27" s="464">
        <v>4605.9798309999996</v>
      </c>
      <c r="BS27" s="464">
        <v>366.06066299999998</v>
      </c>
      <c r="BT27" s="464">
        <v>534.09148000000005</v>
      </c>
      <c r="BU27" s="464">
        <v>356.64518700000002</v>
      </c>
      <c r="BV27" s="464">
        <v>1186.2429440000001</v>
      </c>
      <c r="BW27" s="464">
        <v>736.95146499999998</v>
      </c>
      <c r="BX27" s="464">
        <v>5827.0331580000002</v>
      </c>
      <c r="BY27" s="464">
        <v>2675.812379</v>
      </c>
      <c r="BZ27" s="464">
        <v>205.47873100000001</v>
      </c>
      <c r="CA27" s="464">
        <v>510.15240399999999</v>
      </c>
    </row>
    <row r="28" spans="1:79" ht="15" x14ac:dyDescent="0.25">
      <c r="A28" s="449">
        <v>19</v>
      </c>
      <c r="B28" s="459"/>
      <c r="C28" s="459"/>
      <c r="D28" s="460" t="s">
        <v>1</v>
      </c>
      <c r="E28" s="464">
        <v>1006.590028</v>
      </c>
      <c r="F28" s="464">
        <v>664.31825000000003</v>
      </c>
      <c r="G28" s="464">
        <v>1507.9850759999999</v>
      </c>
      <c r="H28" s="464">
        <v>14431.214148999999</v>
      </c>
      <c r="I28" s="464">
        <v>2554.6033859999998</v>
      </c>
      <c r="J28" s="782">
        <v>391.71378399999998</v>
      </c>
      <c r="K28" s="464">
        <v>399.18421999999998</v>
      </c>
      <c r="L28" s="464">
        <v>2487.426234</v>
      </c>
      <c r="M28" s="464">
        <v>439.89062100000001</v>
      </c>
      <c r="N28" s="464">
        <v>2103.3216830000001</v>
      </c>
      <c r="O28" s="464">
        <v>547.54322000000002</v>
      </c>
      <c r="P28" s="464">
        <v>1437.9097400000001</v>
      </c>
      <c r="Q28" s="786">
        <v>1176.5468550000001</v>
      </c>
      <c r="R28" s="464">
        <v>1270.7167340000001</v>
      </c>
      <c r="S28" s="464">
        <v>1422.028442</v>
      </c>
      <c r="T28" s="464">
        <v>5506.5266579999998</v>
      </c>
      <c r="U28" s="464">
        <v>3739.0078140000001</v>
      </c>
      <c r="V28" s="464">
        <v>1416.699057</v>
      </c>
      <c r="W28" s="464">
        <v>605.61680000000001</v>
      </c>
      <c r="X28" s="464">
        <v>461.59600499999999</v>
      </c>
      <c r="Y28" s="657">
        <v>432.38427999999999</v>
      </c>
      <c r="Z28" s="658">
        <v>929.94212400000004</v>
      </c>
      <c r="AA28" s="464">
        <v>7736.3465589999996</v>
      </c>
      <c r="AB28" s="464">
        <v>1154.0881010000001</v>
      </c>
      <c r="AC28" s="464">
        <v>474.71727600000003</v>
      </c>
      <c r="AD28" s="464">
        <v>4787.1817570000003</v>
      </c>
      <c r="AE28" s="464">
        <v>1367.079917</v>
      </c>
      <c r="AF28" s="464">
        <v>1716.3618469999999</v>
      </c>
      <c r="AG28" s="464">
        <v>1151.8283550000001</v>
      </c>
      <c r="AH28" s="464">
        <v>2494.9060199999999</v>
      </c>
      <c r="AI28" s="464">
        <v>464.94885299999999</v>
      </c>
      <c r="AJ28" s="464">
        <v>1996.404106</v>
      </c>
      <c r="AK28" s="464">
        <v>577.36821099999997</v>
      </c>
      <c r="AL28" s="464">
        <v>744.12720999999999</v>
      </c>
      <c r="AM28" s="464">
        <v>4213.3624609999997</v>
      </c>
      <c r="AN28" s="464">
        <v>826.80167500000005</v>
      </c>
      <c r="AO28" s="464">
        <v>426.49854800000003</v>
      </c>
      <c r="AP28" s="464">
        <v>1290.1267539999999</v>
      </c>
      <c r="AQ28" s="464">
        <v>373.62829399999998</v>
      </c>
      <c r="AR28" s="782">
        <v>802.62965499999996</v>
      </c>
      <c r="AS28" s="464">
        <v>411.33661000000001</v>
      </c>
      <c r="AT28" s="464">
        <v>836.62397699999997</v>
      </c>
      <c r="AU28" s="464">
        <v>7119.1586079999997</v>
      </c>
      <c r="AV28" s="464">
        <v>2039.503011</v>
      </c>
      <c r="AW28" s="464">
        <v>981.48235699999998</v>
      </c>
      <c r="AX28" s="464">
        <v>1739.500272</v>
      </c>
      <c r="AY28" s="464">
        <v>1423.736543</v>
      </c>
      <c r="AZ28" s="464">
        <v>1241.087571</v>
      </c>
      <c r="BA28" s="464">
        <v>422.90114799999998</v>
      </c>
      <c r="BB28" s="464">
        <v>702.11636999999996</v>
      </c>
      <c r="BC28" s="464">
        <v>398.76788499999998</v>
      </c>
      <c r="BD28" s="464">
        <v>1028.7821240000001</v>
      </c>
      <c r="BE28" s="464">
        <v>772.38152200000002</v>
      </c>
      <c r="BF28" s="464">
        <v>714.474335</v>
      </c>
      <c r="BG28" s="464">
        <v>620.71161400000005</v>
      </c>
      <c r="BH28" s="464">
        <v>1104.3839849999999</v>
      </c>
      <c r="BI28" s="464">
        <v>896.89614600000004</v>
      </c>
      <c r="BJ28" s="464">
        <v>2468.1495490000002</v>
      </c>
      <c r="BK28" s="464">
        <v>1607.742647</v>
      </c>
      <c r="BL28" s="464">
        <v>61826.602483000002</v>
      </c>
      <c r="BM28" s="464">
        <v>738.67226300000004</v>
      </c>
      <c r="BN28" s="464">
        <v>1518.6446900000001</v>
      </c>
      <c r="BO28" s="464">
        <v>9647.3921769999997</v>
      </c>
      <c r="BP28" s="464">
        <v>1191.041221</v>
      </c>
      <c r="BQ28" s="464">
        <v>321.08434</v>
      </c>
      <c r="BR28" s="464">
        <v>9386.1219569999994</v>
      </c>
      <c r="BS28" s="464">
        <v>542.30657099999996</v>
      </c>
      <c r="BT28" s="464">
        <v>869.25448100000006</v>
      </c>
      <c r="BU28" s="464">
        <v>577.75692800000002</v>
      </c>
      <c r="BV28" s="464">
        <v>1842.5622699999999</v>
      </c>
      <c r="BW28" s="464">
        <v>1263.0651539999999</v>
      </c>
      <c r="BX28" s="464">
        <v>11478.682022000001</v>
      </c>
      <c r="BY28" s="464">
        <v>4801.2917120000002</v>
      </c>
      <c r="BZ28" s="464">
        <v>331.78047600000002</v>
      </c>
      <c r="CA28" s="464">
        <v>808.69746499999997</v>
      </c>
    </row>
    <row r="29" spans="1:79" ht="15" x14ac:dyDescent="0.25">
      <c r="A29" s="449">
        <v>20</v>
      </c>
      <c r="B29" s="459"/>
      <c r="C29" s="459"/>
      <c r="D29" s="460" t="s">
        <v>452</v>
      </c>
      <c r="E29" s="464">
        <v>606.71770000000004</v>
      </c>
      <c r="F29" s="464">
        <v>405.67145099999999</v>
      </c>
      <c r="G29" s="464">
        <v>898.16756999999996</v>
      </c>
      <c r="H29" s="464">
        <v>4892.7589129999997</v>
      </c>
      <c r="I29" s="464">
        <v>1448.486277</v>
      </c>
      <c r="J29" s="782">
        <v>242.79421300000001</v>
      </c>
      <c r="K29" s="464">
        <v>243.89926199999999</v>
      </c>
      <c r="L29" s="464">
        <v>1357.508889</v>
      </c>
      <c r="M29" s="464">
        <v>280.014432</v>
      </c>
      <c r="N29" s="464">
        <v>1138.1471779999999</v>
      </c>
      <c r="O29" s="464">
        <v>342.82497999999998</v>
      </c>
      <c r="P29" s="464">
        <v>834.68028600000002</v>
      </c>
      <c r="Q29" s="786">
        <v>672.20642699999996</v>
      </c>
      <c r="R29" s="464">
        <v>746.13485600000001</v>
      </c>
      <c r="S29" s="464">
        <v>782.65461000000005</v>
      </c>
      <c r="T29" s="464">
        <v>2825.1931169999998</v>
      </c>
      <c r="U29" s="464">
        <v>1563.0038280000001</v>
      </c>
      <c r="V29" s="464">
        <v>833.99203199999999</v>
      </c>
      <c r="W29" s="464">
        <v>388.80874499999999</v>
      </c>
      <c r="X29" s="464">
        <v>280.44422500000002</v>
      </c>
      <c r="Y29" s="657">
        <v>269.50519600000001</v>
      </c>
      <c r="Z29" s="658">
        <v>575.47166600000003</v>
      </c>
      <c r="AA29" s="464">
        <v>3238.6940479999998</v>
      </c>
      <c r="AB29" s="464">
        <v>644.13051499999995</v>
      </c>
      <c r="AC29" s="464">
        <v>305.59907199999998</v>
      </c>
      <c r="AD29" s="464">
        <v>2434.3729589999998</v>
      </c>
      <c r="AE29" s="464">
        <v>775.88756000000001</v>
      </c>
      <c r="AF29" s="464">
        <v>994.76939500000003</v>
      </c>
      <c r="AG29" s="464">
        <v>673.61635899999999</v>
      </c>
      <c r="AH29" s="464">
        <v>1318.0996970000001</v>
      </c>
      <c r="AI29" s="464">
        <v>288.61438500000003</v>
      </c>
      <c r="AJ29" s="464">
        <v>1143.120864</v>
      </c>
      <c r="AK29" s="464">
        <v>357.54464899999999</v>
      </c>
      <c r="AL29" s="464">
        <v>474.248266</v>
      </c>
      <c r="AM29" s="464">
        <v>2326.4956820000002</v>
      </c>
      <c r="AN29" s="464">
        <v>494.11818199999999</v>
      </c>
      <c r="AO29" s="464">
        <v>251.911754</v>
      </c>
      <c r="AP29" s="464">
        <v>753.74047599999994</v>
      </c>
      <c r="AQ29" s="464">
        <v>240.84255300000001</v>
      </c>
      <c r="AR29" s="782">
        <v>475.30382400000002</v>
      </c>
      <c r="AS29" s="464">
        <v>257.52067</v>
      </c>
      <c r="AT29" s="464">
        <v>510.63137599999999</v>
      </c>
      <c r="AU29" s="464">
        <v>2781.274445</v>
      </c>
      <c r="AV29" s="464">
        <v>1126.0007069999999</v>
      </c>
      <c r="AW29" s="464">
        <v>584.93076799999994</v>
      </c>
      <c r="AX29" s="464">
        <v>945.24735199999998</v>
      </c>
      <c r="AY29" s="464">
        <v>869.67350299999998</v>
      </c>
      <c r="AZ29" s="464">
        <v>675.59040200000004</v>
      </c>
      <c r="BA29" s="464">
        <v>253.737413</v>
      </c>
      <c r="BB29" s="464">
        <v>388.87364400000001</v>
      </c>
      <c r="BC29" s="464">
        <v>249.356202</v>
      </c>
      <c r="BD29" s="464">
        <v>636.65109099999995</v>
      </c>
      <c r="BE29" s="464">
        <v>434.11765100000002</v>
      </c>
      <c r="BF29" s="464">
        <v>447.33089799999999</v>
      </c>
      <c r="BG29" s="464">
        <v>364.40246500000001</v>
      </c>
      <c r="BH29" s="464">
        <v>664.41906400000005</v>
      </c>
      <c r="BI29" s="464">
        <v>536.56064300000003</v>
      </c>
      <c r="BJ29" s="464">
        <v>1336.2453800000001</v>
      </c>
      <c r="BK29" s="464">
        <v>814.14039600000001</v>
      </c>
      <c r="BL29" s="464">
        <v>13034.892422000001</v>
      </c>
      <c r="BM29" s="464">
        <v>451.53143999999998</v>
      </c>
      <c r="BN29" s="464">
        <v>854.095055</v>
      </c>
      <c r="BO29" s="464">
        <v>3315.7418290000001</v>
      </c>
      <c r="BP29" s="464">
        <v>681.49582299999997</v>
      </c>
      <c r="BQ29" s="464">
        <v>200.62805299999999</v>
      </c>
      <c r="BR29" s="464">
        <v>3676.1749249999998</v>
      </c>
      <c r="BS29" s="464">
        <v>338.314594</v>
      </c>
      <c r="BT29" s="464">
        <v>531.15986299999997</v>
      </c>
      <c r="BU29" s="464">
        <v>362.55869899999999</v>
      </c>
      <c r="BV29" s="464">
        <v>1027.5081560000001</v>
      </c>
      <c r="BW29" s="464">
        <v>739.24662599999999</v>
      </c>
      <c r="BX29" s="464">
        <v>4604.2132030000002</v>
      </c>
      <c r="BY29" s="464">
        <v>2468.13114</v>
      </c>
      <c r="BZ29" s="464">
        <v>210.17328499999999</v>
      </c>
      <c r="CA29" s="464">
        <v>484.38252</v>
      </c>
    </row>
    <row r="30" spans="1:79" ht="15" x14ac:dyDescent="0.25">
      <c r="A30" s="449">
        <v>21</v>
      </c>
      <c r="B30" s="457"/>
      <c r="C30" s="457" t="s">
        <v>474</v>
      </c>
      <c r="D30" s="458" t="s">
        <v>0</v>
      </c>
      <c r="E30" s="463">
        <v>7.4473549999999999</v>
      </c>
      <c r="F30" s="463">
        <v>3.3090229999999998</v>
      </c>
      <c r="G30" s="463">
        <v>26.156473999999999</v>
      </c>
      <c r="H30" s="463">
        <v>2188.8546769999998</v>
      </c>
      <c r="I30" s="463">
        <v>106.028893</v>
      </c>
      <c r="J30" s="781">
        <v>1.9462010000000001</v>
      </c>
      <c r="K30" s="463">
        <v>6.8814099999999998</v>
      </c>
      <c r="L30" s="463">
        <v>178.73698999999999</v>
      </c>
      <c r="M30" s="463">
        <v>1.1583639999999999</v>
      </c>
      <c r="N30" s="463">
        <v>121.71144099999999</v>
      </c>
      <c r="O30" s="463">
        <v>1.7605029999999999</v>
      </c>
      <c r="P30" s="463">
        <v>61.662376999999999</v>
      </c>
      <c r="Q30" s="785">
        <v>27.443559</v>
      </c>
      <c r="R30" s="463">
        <v>16.483454999999999</v>
      </c>
      <c r="S30" s="463">
        <v>94.197945000000004</v>
      </c>
      <c r="T30" s="463">
        <v>440.27299099999999</v>
      </c>
      <c r="U30" s="463">
        <v>787.40515600000003</v>
      </c>
      <c r="V30" s="463">
        <v>36.992401000000001</v>
      </c>
      <c r="W30" s="463">
        <v>2.1869329999999998</v>
      </c>
      <c r="X30" s="463">
        <v>4.0558740000000002</v>
      </c>
      <c r="Y30" s="655">
        <v>2.5873499999999998</v>
      </c>
      <c r="Z30" s="656">
        <v>7.8457949999999999</v>
      </c>
      <c r="AA30" s="463">
        <v>1693.1618779999999</v>
      </c>
      <c r="AB30" s="463">
        <v>88.978541000000007</v>
      </c>
      <c r="AC30" s="463">
        <v>0.65028600000000003</v>
      </c>
      <c r="AD30" s="463">
        <v>369.749931</v>
      </c>
      <c r="AE30" s="463">
        <v>38.805768</v>
      </c>
      <c r="AF30" s="463">
        <v>55.885286000000001</v>
      </c>
      <c r="AG30" s="463">
        <v>23.274365</v>
      </c>
      <c r="AH30" s="463">
        <v>172.75709900000001</v>
      </c>
      <c r="AI30" s="463">
        <v>3.6481680000000001</v>
      </c>
      <c r="AJ30" s="463">
        <v>122.734959</v>
      </c>
      <c r="AK30" s="463">
        <v>5.2953299999999999</v>
      </c>
      <c r="AL30" s="463">
        <v>9.3150340000000007</v>
      </c>
      <c r="AM30" s="463">
        <v>240.361985</v>
      </c>
      <c r="AN30" s="463">
        <v>26.749455000000001</v>
      </c>
      <c r="AO30" s="463">
        <v>3.1230519999999999</v>
      </c>
      <c r="AP30" s="463">
        <v>38.757877999999998</v>
      </c>
      <c r="AQ30" s="463">
        <v>0.201879</v>
      </c>
      <c r="AR30" s="781">
        <v>11.076226999999999</v>
      </c>
      <c r="AS30" s="463">
        <v>0.83015099999999997</v>
      </c>
      <c r="AT30" s="463">
        <v>11.899381</v>
      </c>
      <c r="AU30" s="463">
        <v>1871.7014610000001</v>
      </c>
      <c r="AV30" s="463">
        <v>194.82243800000001</v>
      </c>
      <c r="AW30" s="463">
        <v>27.952750999999999</v>
      </c>
      <c r="AX30" s="463">
        <v>55.161011999999999</v>
      </c>
      <c r="AY30" s="463">
        <v>18.172753</v>
      </c>
      <c r="AZ30" s="463">
        <v>82.266423000000003</v>
      </c>
      <c r="BA30" s="463">
        <v>9.4963359999999994</v>
      </c>
      <c r="BB30" s="463">
        <v>30.040154000000001</v>
      </c>
      <c r="BC30" s="463">
        <v>1.6104240000000001</v>
      </c>
      <c r="BD30" s="463">
        <v>5.6518980000000001</v>
      </c>
      <c r="BE30" s="463">
        <v>30.310943000000002</v>
      </c>
      <c r="BF30" s="463">
        <v>2.8285499999999999</v>
      </c>
      <c r="BG30" s="463">
        <v>9.1505069999999993</v>
      </c>
      <c r="BH30" s="463">
        <v>18.457039000000002</v>
      </c>
      <c r="BI30" s="463">
        <v>4.4590949999999996</v>
      </c>
      <c r="BJ30" s="463">
        <v>121.02675600000001</v>
      </c>
      <c r="BK30" s="463">
        <v>194.51727500000001</v>
      </c>
      <c r="BL30" s="463">
        <v>18198.476443</v>
      </c>
      <c r="BM30" s="463">
        <v>8.9188189999999992</v>
      </c>
      <c r="BN30" s="463">
        <v>83.436922999999993</v>
      </c>
      <c r="BO30" s="463">
        <v>3578.638618</v>
      </c>
      <c r="BP30" s="463">
        <v>35.031185000000001</v>
      </c>
      <c r="BQ30" s="463">
        <v>1.43011</v>
      </c>
      <c r="BR30" s="463">
        <v>1574.3385129999999</v>
      </c>
      <c r="BS30" s="463">
        <v>3.6544850000000002</v>
      </c>
      <c r="BT30" s="463">
        <v>8.7048649999999999</v>
      </c>
      <c r="BU30" s="463">
        <v>4.2239269999999998</v>
      </c>
      <c r="BV30" s="463">
        <v>66.710507000000007</v>
      </c>
      <c r="BW30" s="463">
        <v>39.044511</v>
      </c>
      <c r="BX30" s="463">
        <v>1438.360095</v>
      </c>
      <c r="BY30" s="463">
        <v>554.78968999999995</v>
      </c>
      <c r="BZ30" s="463">
        <v>0.91878700000000002</v>
      </c>
      <c r="CA30" s="463">
        <v>10.043029000000001</v>
      </c>
    </row>
    <row r="31" spans="1:79" ht="15" x14ac:dyDescent="0.25">
      <c r="A31" s="449">
        <v>22</v>
      </c>
      <c r="B31" s="457"/>
      <c r="C31" s="457"/>
      <c r="D31" s="458" t="s">
        <v>451</v>
      </c>
      <c r="E31" s="463">
        <v>1.376544</v>
      </c>
      <c r="F31" s="463">
        <v>2.414504</v>
      </c>
      <c r="G31" s="463">
        <v>20.775711000000001</v>
      </c>
      <c r="H31" s="463">
        <v>1460.2391479999999</v>
      </c>
      <c r="I31" s="463">
        <v>35.02364</v>
      </c>
      <c r="J31" s="781">
        <v>0.59052700000000002</v>
      </c>
      <c r="K31" s="463">
        <v>1.7794989999999999</v>
      </c>
      <c r="L31" s="463">
        <v>43.706147999999999</v>
      </c>
      <c r="M31" s="463">
        <v>1.606425</v>
      </c>
      <c r="N31" s="463">
        <v>61.246276000000002</v>
      </c>
      <c r="O31" s="463">
        <v>1.269247</v>
      </c>
      <c r="P31" s="463">
        <v>14.157833</v>
      </c>
      <c r="Q31" s="785">
        <v>2.201857</v>
      </c>
      <c r="R31" s="463">
        <v>6.3516849999999998</v>
      </c>
      <c r="S31" s="463">
        <v>65.062276999999995</v>
      </c>
      <c r="T31" s="463">
        <v>216.81372200000001</v>
      </c>
      <c r="U31" s="463">
        <v>326.27290399999998</v>
      </c>
      <c r="V31" s="463">
        <v>51.817124999999997</v>
      </c>
      <c r="W31" s="463">
        <v>1.6064799999999999</v>
      </c>
      <c r="X31" s="463">
        <v>1.221168</v>
      </c>
      <c r="Y31" s="655">
        <v>1.0699939999999999</v>
      </c>
      <c r="Z31" s="656">
        <v>2.16154</v>
      </c>
      <c r="AA31" s="463">
        <v>510.19533100000001</v>
      </c>
      <c r="AB31" s="463">
        <v>37.920833000000002</v>
      </c>
      <c r="AC31" s="463">
        <v>0.52007599999999998</v>
      </c>
      <c r="AD31" s="463">
        <v>238.76439500000001</v>
      </c>
      <c r="AE31" s="463">
        <v>5.894844</v>
      </c>
      <c r="AF31" s="463">
        <v>26.604127999999999</v>
      </c>
      <c r="AG31" s="463">
        <v>28.684998</v>
      </c>
      <c r="AH31" s="463">
        <v>79.729052999999993</v>
      </c>
      <c r="AI31" s="463">
        <v>1.7597039999999999</v>
      </c>
      <c r="AJ31" s="463">
        <v>26.541778999999998</v>
      </c>
      <c r="AK31" s="463">
        <v>1.0037970000000001</v>
      </c>
      <c r="AL31" s="463">
        <v>11.478277</v>
      </c>
      <c r="AM31" s="463">
        <v>89.455447000000007</v>
      </c>
      <c r="AN31" s="463">
        <v>28.316382000000001</v>
      </c>
      <c r="AO31" s="463">
        <v>0.74080699999999999</v>
      </c>
      <c r="AP31" s="463">
        <v>9.6582380000000008</v>
      </c>
      <c r="AQ31" s="463">
        <v>0.16298399999999999</v>
      </c>
      <c r="AR31" s="781">
        <v>2.0644879999999999</v>
      </c>
      <c r="AS31" s="463">
        <v>0.76047399999999998</v>
      </c>
      <c r="AT31" s="463">
        <v>3.102779</v>
      </c>
      <c r="AU31" s="463">
        <v>536.44898999999998</v>
      </c>
      <c r="AV31" s="463">
        <v>8.3615589999999997</v>
      </c>
      <c r="AW31" s="463">
        <v>5.5187799999999996</v>
      </c>
      <c r="AX31" s="463">
        <v>76.325181000000001</v>
      </c>
      <c r="AY31" s="463">
        <v>9.2904300000000006</v>
      </c>
      <c r="AZ31" s="463">
        <v>49.765433000000002</v>
      </c>
      <c r="BA31" s="463">
        <v>3.8571789999999999</v>
      </c>
      <c r="BB31" s="463">
        <v>22.451667</v>
      </c>
      <c r="BC31" s="463">
        <v>0.984954</v>
      </c>
      <c r="BD31" s="463">
        <v>3.4052699999999998</v>
      </c>
      <c r="BE31" s="463">
        <v>2.6612819999999999</v>
      </c>
      <c r="BF31" s="463">
        <v>2.5864850000000001</v>
      </c>
      <c r="BG31" s="463">
        <v>2.7655340000000002</v>
      </c>
      <c r="BH31" s="463">
        <v>12.276973</v>
      </c>
      <c r="BI31" s="463">
        <v>1.1060779999999999</v>
      </c>
      <c r="BJ31" s="463">
        <v>92.407589999999999</v>
      </c>
      <c r="BK31" s="463">
        <v>94.642110000000002</v>
      </c>
      <c r="BL31" s="463">
        <v>5998.3745710000003</v>
      </c>
      <c r="BM31" s="463">
        <v>5.524025</v>
      </c>
      <c r="BN31" s="463">
        <v>86.151263</v>
      </c>
      <c r="BO31" s="463">
        <v>609.58206499999994</v>
      </c>
      <c r="BP31" s="463">
        <v>2.2663720000000001</v>
      </c>
      <c r="BQ31" s="463">
        <v>0.51757600000000004</v>
      </c>
      <c r="BR31" s="463">
        <v>609.72332400000005</v>
      </c>
      <c r="BS31" s="463">
        <v>2.4471790000000002</v>
      </c>
      <c r="BT31" s="463">
        <v>2.7910560000000002</v>
      </c>
      <c r="BU31" s="463">
        <v>1.068902</v>
      </c>
      <c r="BV31" s="463">
        <v>42.662654000000003</v>
      </c>
      <c r="BW31" s="463">
        <v>6.7315690000000004</v>
      </c>
      <c r="BX31" s="463">
        <v>937.77204400000005</v>
      </c>
      <c r="BY31" s="463">
        <v>219.354422</v>
      </c>
      <c r="BZ31" s="463">
        <v>0.40332200000000001</v>
      </c>
      <c r="CA31" s="463">
        <v>4.7532100000000002</v>
      </c>
    </row>
    <row r="32" spans="1:79" ht="15" x14ac:dyDescent="0.25">
      <c r="A32" s="449">
        <v>23</v>
      </c>
      <c r="B32" s="457"/>
      <c r="C32" s="457"/>
      <c r="D32" s="458" t="s">
        <v>1</v>
      </c>
      <c r="E32" s="463">
        <v>14.061491</v>
      </c>
      <c r="F32" s="463">
        <v>8.4046280000000007</v>
      </c>
      <c r="G32" s="463">
        <v>73.481249000000005</v>
      </c>
      <c r="H32" s="463">
        <v>6336.8872060000003</v>
      </c>
      <c r="I32" s="463">
        <v>196.77001000000001</v>
      </c>
      <c r="J32" s="781">
        <v>2.9587189999999999</v>
      </c>
      <c r="K32" s="463">
        <v>10.729198999999999</v>
      </c>
      <c r="L32" s="463">
        <v>274.66337199999998</v>
      </c>
      <c r="M32" s="463">
        <v>3.6810339999999999</v>
      </c>
      <c r="N32" s="463">
        <v>212.37078099999999</v>
      </c>
      <c r="O32" s="463">
        <v>4.2479279999999999</v>
      </c>
      <c r="P32" s="463">
        <v>88.813096999999999</v>
      </c>
      <c r="Q32" s="785">
        <v>28.503602000000001</v>
      </c>
      <c r="R32" s="463">
        <v>31.235641999999999</v>
      </c>
      <c r="S32" s="463">
        <v>150.31509800000001</v>
      </c>
      <c r="T32" s="463">
        <v>882.16756899999996</v>
      </c>
      <c r="U32" s="463">
        <v>1187.5022120000001</v>
      </c>
      <c r="V32" s="463">
        <v>94.089676999999995</v>
      </c>
      <c r="W32" s="463">
        <v>6.0909269999999998</v>
      </c>
      <c r="X32" s="463">
        <v>9.2500219999999995</v>
      </c>
      <c r="Y32" s="655">
        <v>4.3634880000000003</v>
      </c>
      <c r="Z32" s="656">
        <v>11.169572000000001</v>
      </c>
      <c r="AA32" s="463">
        <v>2278.2056189999998</v>
      </c>
      <c r="AB32" s="463">
        <v>104.966488</v>
      </c>
      <c r="AC32" s="463">
        <v>1.58178</v>
      </c>
      <c r="AD32" s="463">
        <v>829.91654700000004</v>
      </c>
      <c r="AE32" s="463">
        <v>52.416607999999997</v>
      </c>
      <c r="AF32" s="463">
        <v>108.65057899999999</v>
      </c>
      <c r="AG32" s="463">
        <v>64.436357000000001</v>
      </c>
      <c r="AH32" s="463">
        <v>314.39720399999999</v>
      </c>
      <c r="AI32" s="463">
        <v>6.780939</v>
      </c>
      <c r="AJ32" s="463">
        <v>145.01164</v>
      </c>
      <c r="AK32" s="463">
        <v>6.864922</v>
      </c>
      <c r="AL32" s="463">
        <v>23.995456000000001</v>
      </c>
      <c r="AM32" s="463">
        <v>355.93338</v>
      </c>
      <c r="AN32" s="463">
        <v>52.675342000000001</v>
      </c>
      <c r="AO32" s="463">
        <v>4.8059479999999999</v>
      </c>
      <c r="AP32" s="463">
        <v>47.155766</v>
      </c>
      <c r="AQ32" s="463">
        <v>0.61885999999999997</v>
      </c>
      <c r="AR32" s="781">
        <v>11.795487</v>
      </c>
      <c r="AS32" s="463">
        <v>2.803604</v>
      </c>
      <c r="AT32" s="463">
        <v>15.901793</v>
      </c>
      <c r="AU32" s="463">
        <v>2461.2551680000001</v>
      </c>
      <c r="AV32" s="463">
        <v>139.87882999999999</v>
      </c>
      <c r="AW32" s="463">
        <v>37.225915999999998</v>
      </c>
      <c r="AX32" s="463">
        <v>189.90259900000001</v>
      </c>
      <c r="AY32" s="463">
        <v>29.102944999999998</v>
      </c>
      <c r="AZ32" s="463">
        <v>147.02570399999999</v>
      </c>
      <c r="BA32" s="463">
        <v>14.835812000000001</v>
      </c>
      <c r="BB32" s="463">
        <v>64.373208000000005</v>
      </c>
      <c r="BC32" s="463">
        <v>3.7350660000000002</v>
      </c>
      <c r="BD32" s="463">
        <v>12.503937000000001</v>
      </c>
      <c r="BE32" s="463">
        <v>32.317411999999997</v>
      </c>
      <c r="BF32" s="463">
        <v>8.3372589999999995</v>
      </c>
      <c r="BG32" s="463">
        <v>11.150874</v>
      </c>
      <c r="BH32" s="463">
        <v>38.953397000000002</v>
      </c>
      <c r="BI32" s="463">
        <v>7.0392320000000002</v>
      </c>
      <c r="BJ32" s="463">
        <v>299.96214400000002</v>
      </c>
      <c r="BK32" s="463">
        <v>292.14353</v>
      </c>
      <c r="BL32" s="463">
        <v>40059.322033999997</v>
      </c>
      <c r="BM32" s="463">
        <v>24.255725999999999</v>
      </c>
      <c r="BN32" s="463">
        <v>191.15079800000001</v>
      </c>
      <c r="BO32" s="463">
        <v>3998.5319509999999</v>
      </c>
      <c r="BP32" s="463">
        <v>30.284383999999999</v>
      </c>
      <c r="BQ32" s="463">
        <v>1.797666</v>
      </c>
      <c r="BR32" s="463">
        <v>3215.6229189999999</v>
      </c>
      <c r="BS32" s="463">
        <v>10.205472</v>
      </c>
      <c r="BT32" s="463">
        <v>13.049566</v>
      </c>
      <c r="BU32" s="463">
        <v>6.2630800000000004</v>
      </c>
      <c r="BV32" s="463">
        <v>143.50692900000001</v>
      </c>
      <c r="BW32" s="463">
        <v>41.353563000000001</v>
      </c>
      <c r="BX32" s="463">
        <v>3847.3396600000001</v>
      </c>
      <c r="BY32" s="463">
        <v>803.40290400000004</v>
      </c>
      <c r="BZ32" s="463">
        <v>1.965454</v>
      </c>
      <c r="CA32" s="463">
        <v>20.296984999999999</v>
      </c>
    </row>
    <row r="33" spans="1:79" ht="15" x14ac:dyDescent="0.25">
      <c r="A33" s="449">
        <v>24</v>
      </c>
      <c r="B33" s="457"/>
      <c r="C33" s="457"/>
      <c r="D33" s="458" t="s">
        <v>452</v>
      </c>
      <c r="E33" s="463">
        <v>8.2618999999999998E-2</v>
      </c>
      <c r="F33" s="463">
        <v>8.7611999999999995E-2</v>
      </c>
      <c r="G33" s="463">
        <v>0.89030200000000004</v>
      </c>
      <c r="H33" s="463">
        <v>65.931473999999994</v>
      </c>
      <c r="I33" s="463">
        <v>1.9190769999999999</v>
      </c>
      <c r="J33" s="781">
        <v>3.075E-2</v>
      </c>
      <c r="K33" s="463">
        <v>0.26336300000000001</v>
      </c>
      <c r="L33" s="463">
        <v>2.0175040000000002</v>
      </c>
      <c r="M33" s="463">
        <v>0.101631</v>
      </c>
      <c r="N33" s="463">
        <v>4.9948119999999996</v>
      </c>
      <c r="O33" s="463">
        <v>5.1741000000000002E-2</v>
      </c>
      <c r="P33" s="463">
        <v>0.67449099999999995</v>
      </c>
      <c r="Q33" s="785">
        <v>0.16262199999999999</v>
      </c>
      <c r="R33" s="463">
        <v>0.22489200000000001</v>
      </c>
      <c r="S33" s="463">
        <v>2.7826209999999998</v>
      </c>
      <c r="T33" s="463">
        <v>13.567735000000001</v>
      </c>
      <c r="U33" s="463">
        <v>14.467385</v>
      </c>
      <c r="V33" s="463">
        <v>3.3416199999999998</v>
      </c>
      <c r="W33" s="463">
        <v>7.1251999999999996E-2</v>
      </c>
      <c r="X33" s="463">
        <v>0.120273</v>
      </c>
      <c r="Y33" s="655">
        <v>8.7278999999999995E-2</v>
      </c>
      <c r="Z33" s="656">
        <v>9.9768999999999997E-2</v>
      </c>
      <c r="AA33" s="463">
        <v>20.434201999999999</v>
      </c>
      <c r="AB33" s="463">
        <v>2.0424880000000001</v>
      </c>
      <c r="AC33" s="463">
        <v>2.4388E-2</v>
      </c>
      <c r="AD33" s="463">
        <v>13.742721</v>
      </c>
      <c r="AE33" s="463">
        <v>0.40519100000000002</v>
      </c>
      <c r="AF33" s="463">
        <v>0.95815899999999998</v>
      </c>
      <c r="AG33" s="463">
        <v>2.168533</v>
      </c>
      <c r="AH33" s="463">
        <v>6.2112920000000003</v>
      </c>
      <c r="AI33" s="463">
        <v>7.5826000000000005E-2</v>
      </c>
      <c r="AJ33" s="463">
        <v>1.118012</v>
      </c>
      <c r="AK33" s="463">
        <v>4.5768999999999997E-2</v>
      </c>
      <c r="AL33" s="463">
        <v>1.3760559999999999</v>
      </c>
      <c r="AM33" s="463">
        <v>6.9705360000000001</v>
      </c>
      <c r="AN33" s="463">
        <v>1.336627</v>
      </c>
      <c r="AO33" s="463">
        <v>3.1876000000000002E-2</v>
      </c>
      <c r="AP33" s="463">
        <v>0.47895100000000002</v>
      </c>
      <c r="AQ33" s="463">
        <v>6.0699999999999999E-3</v>
      </c>
      <c r="AR33" s="781">
        <v>0.151366</v>
      </c>
      <c r="AS33" s="463">
        <v>3.5959999999999999E-2</v>
      </c>
      <c r="AT33" s="463">
        <v>0.12548699999999999</v>
      </c>
      <c r="AU33" s="463">
        <v>51.192785999999998</v>
      </c>
      <c r="AV33" s="463">
        <v>0.60483299999999995</v>
      </c>
      <c r="AW33" s="463">
        <v>0.29996099999999998</v>
      </c>
      <c r="AX33" s="463">
        <v>5.794816</v>
      </c>
      <c r="AY33" s="463">
        <v>0.389741</v>
      </c>
      <c r="AZ33" s="463">
        <v>5.568085</v>
      </c>
      <c r="BA33" s="463">
        <v>0.143847</v>
      </c>
      <c r="BB33" s="463">
        <v>1.952494</v>
      </c>
      <c r="BC33" s="463">
        <v>3.5112999999999998E-2</v>
      </c>
      <c r="BD33" s="463">
        <v>0.26182499999999997</v>
      </c>
      <c r="BE33" s="463">
        <v>0.13067200000000001</v>
      </c>
      <c r="BF33" s="463">
        <v>8.9385000000000006E-2</v>
      </c>
      <c r="BG33" s="463">
        <v>0.12956699999999999</v>
      </c>
      <c r="BH33" s="463">
        <v>1.2647630000000001</v>
      </c>
      <c r="BI33" s="463">
        <v>4.5817999999999998E-2</v>
      </c>
      <c r="BJ33" s="463">
        <v>3.6875939999999998</v>
      </c>
      <c r="BK33" s="463">
        <v>10.474584</v>
      </c>
      <c r="BL33" s="463">
        <v>323.43750399999999</v>
      </c>
      <c r="BM33" s="463">
        <v>0.229598</v>
      </c>
      <c r="BN33" s="463">
        <v>9.0720410000000005</v>
      </c>
      <c r="BO33" s="463">
        <v>32.830193999999999</v>
      </c>
      <c r="BP33" s="463">
        <v>0.15826499999999999</v>
      </c>
      <c r="BQ33" s="463">
        <v>2.6550000000000001E-2</v>
      </c>
      <c r="BR33" s="463">
        <v>21.643488999999999</v>
      </c>
      <c r="BS33" s="463">
        <v>0.10496900000000001</v>
      </c>
      <c r="BT33" s="463">
        <v>0.15853900000000001</v>
      </c>
      <c r="BU33" s="463">
        <v>4.6984999999999999E-2</v>
      </c>
      <c r="BV33" s="463">
        <v>3.12466</v>
      </c>
      <c r="BW33" s="463">
        <v>0.337644</v>
      </c>
      <c r="BX33" s="463">
        <v>36.492454000000002</v>
      </c>
      <c r="BY33" s="463">
        <v>25.894192</v>
      </c>
      <c r="BZ33" s="463">
        <v>2.2367000000000001E-2</v>
      </c>
      <c r="CA33" s="463">
        <v>0.17196900000000001</v>
      </c>
    </row>
    <row r="34" spans="1:79" ht="15" x14ac:dyDescent="0.25">
      <c r="A34" s="449">
        <v>25</v>
      </c>
      <c r="B34" s="440" t="s">
        <v>3</v>
      </c>
      <c r="C34" s="441" t="s">
        <v>475</v>
      </c>
      <c r="D34" s="442" t="s">
        <v>0</v>
      </c>
      <c r="E34" s="461">
        <v>9685.5429449999992</v>
      </c>
      <c r="F34" s="461">
        <v>9950.4399759999997</v>
      </c>
      <c r="G34" s="461">
        <v>23498.66663</v>
      </c>
      <c r="H34" s="461">
        <v>114136.428367</v>
      </c>
      <c r="I34" s="461">
        <v>27567.324185000001</v>
      </c>
      <c r="J34" s="779">
        <v>5873.5842069999999</v>
      </c>
      <c r="K34" s="640">
        <v>5539.196696</v>
      </c>
      <c r="L34" s="461">
        <v>22606.598430999999</v>
      </c>
      <c r="M34" s="461">
        <v>9978.2772150000001</v>
      </c>
      <c r="N34" s="461">
        <v>27158.868517999999</v>
      </c>
      <c r="O34" s="461">
        <v>9822.7051470000006</v>
      </c>
      <c r="P34" s="461">
        <v>14961.431188</v>
      </c>
      <c r="Q34" s="468">
        <v>7460.7093940000004</v>
      </c>
      <c r="R34" s="461">
        <v>15944.899041999999</v>
      </c>
      <c r="S34" s="461">
        <v>33671.765523000002</v>
      </c>
      <c r="T34" s="461">
        <v>53786.331958000002</v>
      </c>
      <c r="U34" s="461">
        <v>64118.684894999999</v>
      </c>
      <c r="V34" s="461">
        <v>39376.329113</v>
      </c>
      <c r="W34" s="461">
        <v>9678.1098199999997</v>
      </c>
      <c r="X34" s="461">
        <v>5229.0095670000001</v>
      </c>
      <c r="Y34" s="651">
        <v>5936.3807690000003</v>
      </c>
      <c r="Z34" s="652">
        <v>10889.566478999999</v>
      </c>
      <c r="AA34" s="461">
        <v>66240.094194000005</v>
      </c>
      <c r="AB34" s="461">
        <v>27141.640177000001</v>
      </c>
      <c r="AC34" s="461">
        <v>10630.214823</v>
      </c>
      <c r="AD34" s="461">
        <v>51792.753427000003</v>
      </c>
      <c r="AE34" s="461">
        <v>13162.012934</v>
      </c>
      <c r="AF34" s="461">
        <v>21171.867416000001</v>
      </c>
      <c r="AG34" s="461">
        <v>24723.663816</v>
      </c>
      <c r="AH34" s="461">
        <v>34090.879657999998</v>
      </c>
      <c r="AI34" s="461">
        <v>6681.0256939999999</v>
      </c>
      <c r="AJ34" s="461">
        <v>23184.431301000001</v>
      </c>
      <c r="AK34" s="461">
        <v>7571.7332139999999</v>
      </c>
      <c r="AL34" s="461">
        <v>19230.027077999999</v>
      </c>
      <c r="AM34" s="640">
        <v>41629.395116</v>
      </c>
      <c r="AN34" s="461">
        <v>34584.583661999997</v>
      </c>
      <c r="AO34" s="461">
        <v>6380.4201599999997</v>
      </c>
      <c r="AP34" s="461">
        <v>16491.037434999998</v>
      </c>
      <c r="AQ34" s="461">
        <v>5239.4237730000004</v>
      </c>
      <c r="AR34" s="779">
        <v>6201.6757040000002</v>
      </c>
      <c r="AS34" s="461">
        <v>7678.7627599999996</v>
      </c>
      <c r="AT34" s="461">
        <v>11638.667292</v>
      </c>
      <c r="AU34" s="461">
        <v>46049.528437000001</v>
      </c>
      <c r="AV34" s="461">
        <v>11083.383253</v>
      </c>
      <c r="AW34" s="461">
        <v>11853.413479000001</v>
      </c>
      <c r="AX34" s="461">
        <v>34466.174677000003</v>
      </c>
      <c r="AY34" s="461">
        <v>31466.353823000001</v>
      </c>
      <c r="AZ34" s="461">
        <v>14107.939232999999</v>
      </c>
      <c r="BA34" s="461">
        <v>6586.4736089999997</v>
      </c>
      <c r="BB34" s="461">
        <v>12645.424239</v>
      </c>
      <c r="BC34" s="461">
        <v>4897.649324</v>
      </c>
      <c r="BD34" s="461">
        <v>15258.177142</v>
      </c>
      <c r="BE34" s="461">
        <v>9277.9314990000003</v>
      </c>
      <c r="BF34" s="461">
        <v>10241.420951</v>
      </c>
      <c r="BG34" s="461">
        <v>6731.6560749999999</v>
      </c>
      <c r="BH34" s="461">
        <v>19604.520004999998</v>
      </c>
      <c r="BI34" s="461">
        <v>10225.167681000001</v>
      </c>
      <c r="BJ34" s="461">
        <v>51458.837589000002</v>
      </c>
      <c r="BK34" s="461">
        <v>17574.001250000001</v>
      </c>
      <c r="BL34" s="640">
        <v>248335.67563300001</v>
      </c>
      <c r="BM34" s="461">
        <v>9853.9865960000006</v>
      </c>
      <c r="BN34" s="461">
        <v>35620.987459999997</v>
      </c>
      <c r="BO34" s="461">
        <v>55346.356443999997</v>
      </c>
      <c r="BP34" s="461">
        <v>7540.5091579999998</v>
      </c>
      <c r="BQ34" s="461">
        <v>6372.5977860000003</v>
      </c>
      <c r="BR34" s="461">
        <v>63622.152096999998</v>
      </c>
      <c r="BS34" s="461">
        <v>9351.6918440000009</v>
      </c>
      <c r="BT34" s="461">
        <v>11386.752768</v>
      </c>
      <c r="BU34" s="461">
        <v>7731.0026150000003</v>
      </c>
      <c r="BV34" s="461">
        <v>24391.284272000001</v>
      </c>
      <c r="BW34" s="461">
        <v>12714.788216999999</v>
      </c>
      <c r="BX34" s="461">
        <v>108038.27649</v>
      </c>
      <c r="BY34" s="461">
        <v>59658.998216</v>
      </c>
      <c r="BZ34" s="461">
        <v>4406.00461</v>
      </c>
      <c r="CA34" s="461">
        <v>13534.485795000001</v>
      </c>
    </row>
    <row r="35" spans="1:79" ht="15" x14ac:dyDescent="0.25">
      <c r="A35" s="449">
        <v>26</v>
      </c>
      <c r="B35" s="440"/>
      <c r="C35" s="440"/>
      <c r="D35" s="442" t="s">
        <v>451</v>
      </c>
      <c r="E35" s="461">
        <v>30790.414116</v>
      </c>
      <c r="F35" s="461">
        <v>31933.858183</v>
      </c>
      <c r="G35" s="461">
        <v>74409.188020000001</v>
      </c>
      <c r="H35" s="461">
        <v>378107.62066399999</v>
      </c>
      <c r="I35" s="461">
        <v>84966.209466</v>
      </c>
      <c r="J35" s="779">
        <v>17634.754658000002</v>
      </c>
      <c r="K35" s="640">
        <v>16408.35513</v>
      </c>
      <c r="L35" s="461">
        <v>63111.275519000003</v>
      </c>
      <c r="M35" s="461">
        <v>32195.421108999999</v>
      </c>
      <c r="N35" s="461">
        <v>86755.030906</v>
      </c>
      <c r="O35" s="461">
        <v>30706.872077</v>
      </c>
      <c r="P35" s="461">
        <v>46041.376123000002</v>
      </c>
      <c r="Q35" s="468">
        <v>19579.591601</v>
      </c>
      <c r="R35" s="461">
        <v>53658.168174999999</v>
      </c>
      <c r="S35" s="461">
        <v>85984.069361999995</v>
      </c>
      <c r="T35" s="461">
        <v>186019.28884299999</v>
      </c>
      <c r="U35" s="461">
        <v>171726.281525</v>
      </c>
      <c r="V35" s="461">
        <v>118759.844333</v>
      </c>
      <c r="W35" s="461">
        <v>31042.181521999999</v>
      </c>
      <c r="X35" s="461">
        <v>14011.057378</v>
      </c>
      <c r="Y35" s="651">
        <v>18796.345982999999</v>
      </c>
      <c r="Z35" s="652">
        <v>36767.986956000001</v>
      </c>
      <c r="AA35" s="461">
        <v>199249.16631599999</v>
      </c>
      <c r="AB35" s="461">
        <v>65403.135229</v>
      </c>
      <c r="AC35" s="461">
        <v>31274.77478</v>
      </c>
      <c r="AD35" s="461">
        <v>185168.78056799999</v>
      </c>
      <c r="AE35" s="461">
        <v>38443.495782999998</v>
      </c>
      <c r="AF35" s="461">
        <v>69834.381362</v>
      </c>
      <c r="AG35" s="461">
        <v>82519.344112000006</v>
      </c>
      <c r="AH35" s="461">
        <v>106927.99368499999</v>
      </c>
      <c r="AI35" s="461">
        <v>22974.491228999999</v>
      </c>
      <c r="AJ35" s="461">
        <v>76922.124614999993</v>
      </c>
      <c r="AK35" s="461">
        <v>23141.253075000001</v>
      </c>
      <c r="AL35" s="461">
        <v>53983.750872999997</v>
      </c>
      <c r="AM35" s="640">
        <v>131423.54560300001</v>
      </c>
      <c r="AN35" s="461">
        <v>84269.492811999997</v>
      </c>
      <c r="AO35" s="461">
        <v>20838.717584000002</v>
      </c>
      <c r="AP35" s="461">
        <v>52659.137317000001</v>
      </c>
      <c r="AQ35" s="461">
        <v>16872.633981999999</v>
      </c>
      <c r="AR35" s="779">
        <v>18625.218617999999</v>
      </c>
      <c r="AS35" s="461">
        <v>24636.864395000001</v>
      </c>
      <c r="AT35" s="461">
        <v>37793.239109000002</v>
      </c>
      <c r="AU35" s="461">
        <v>140143.68421899999</v>
      </c>
      <c r="AV35" s="461">
        <v>30065.789287</v>
      </c>
      <c r="AW35" s="461">
        <v>31354.092068000002</v>
      </c>
      <c r="AX35" s="461">
        <v>109559.567163</v>
      </c>
      <c r="AY35" s="461">
        <v>96913.603212999995</v>
      </c>
      <c r="AZ35" s="461">
        <v>37184.276969999999</v>
      </c>
      <c r="BA35" s="461">
        <v>20389.468313000001</v>
      </c>
      <c r="BB35" s="461">
        <v>39165.99927</v>
      </c>
      <c r="BC35" s="461">
        <v>15014.914535</v>
      </c>
      <c r="BD35" s="461">
        <v>49973.498639999998</v>
      </c>
      <c r="BE35" s="461">
        <v>29719.580568000001</v>
      </c>
      <c r="BF35" s="461">
        <v>32731.750755000001</v>
      </c>
      <c r="BG35" s="461">
        <v>22050.277996000001</v>
      </c>
      <c r="BH35" s="461">
        <v>64366.340552000001</v>
      </c>
      <c r="BI35" s="461">
        <v>31597.259982</v>
      </c>
      <c r="BJ35" s="461">
        <v>143380.987081</v>
      </c>
      <c r="BK35" s="461">
        <v>47043.612378999998</v>
      </c>
      <c r="BL35" s="640">
        <v>855673.11410999997</v>
      </c>
      <c r="BM35" s="461">
        <v>33964.707901000002</v>
      </c>
      <c r="BN35" s="461">
        <v>102642.180613</v>
      </c>
      <c r="BO35" s="461">
        <v>173441.54970100001</v>
      </c>
      <c r="BP35" s="461">
        <v>20849.601730999999</v>
      </c>
      <c r="BQ35" s="461">
        <v>16406.403192999998</v>
      </c>
      <c r="BR35" s="461">
        <v>221744.20491299999</v>
      </c>
      <c r="BS35" s="461">
        <v>31215.259164999999</v>
      </c>
      <c r="BT35" s="461">
        <v>34581.715122000001</v>
      </c>
      <c r="BU35" s="461">
        <v>23263.095437</v>
      </c>
      <c r="BV35" s="461">
        <v>81760.712239</v>
      </c>
      <c r="BW35" s="461">
        <v>37451.553982999998</v>
      </c>
      <c r="BX35" s="461">
        <v>342065.234192</v>
      </c>
      <c r="BY35" s="461">
        <v>167830.04309200001</v>
      </c>
      <c r="BZ35" s="461">
        <v>12970.087165000001</v>
      </c>
      <c r="CA35" s="461">
        <v>41354.773343000001</v>
      </c>
    </row>
    <row r="36" spans="1:79" ht="15" x14ac:dyDescent="0.25">
      <c r="A36" s="449">
        <v>27</v>
      </c>
      <c r="B36" s="440"/>
      <c r="C36" s="440"/>
      <c r="D36" s="442" t="s">
        <v>1</v>
      </c>
      <c r="E36" s="461">
        <v>26039.047286000001</v>
      </c>
      <c r="F36" s="461">
        <v>27071.243923999999</v>
      </c>
      <c r="G36" s="461">
        <v>62668.895660000002</v>
      </c>
      <c r="H36" s="461">
        <v>316647.42121100001</v>
      </c>
      <c r="I36" s="461">
        <v>71863.115938000003</v>
      </c>
      <c r="J36" s="779">
        <v>14885.251974000001</v>
      </c>
      <c r="K36" s="640">
        <v>13329.314446</v>
      </c>
      <c r="L36" s="461">
        <v>54601.853658</v>
      </c>
      <c r="M36" s="461">
        <v>27594.370298999998</v>
      </c>
      <c r="N36" s="461">
        <v>62184.074229999998</v>
      </c>
      <c r="O36" s="461">
        <v>26274.258397000001</v>
      </c>
      <c r="P36" s="461">
        <v>39276.154118999999</v>
      </c>
      <c r="Q36" s="468">
        <v>16978.339352999999</v>
      </c>
      <c r="R36" s="461">
        <v>44660.291817999998</v>
      </c>
      <c r="S36" s="461">
        <v>66338.763905</v>
      </c>
      <c r="T36" s="461">
        <v>152457.32806699999</v>
      </c>
      <c r="U36" s="461">
        <v>137719.37769299999</v>
      </c>
      <c r="V36" s="461">
        <v>96102.968699000005</v>
      </c>
      <c r="W36" s="461">
        <v>26253.858896999998</v>
      </c>
      <c r="X36" s="461">
        <v>11804.697113</v>
      </c>
      <c r="Y36" s="651">
        <v>15645.955448999999</v>
      </c>
      <c r="Z36" s="652">
        <v>30608.421546000001</v>
      </c>
      <c r="AA36" s="461">
        <v>160626.41049800001</v>
      </c>
      <c r="AB36" s="461">
        <v>49806.275274</v>
      </c>
      <c r="AC36" s="461">
        <v>26185.227032999999</v>
      </c>
      <c r="AD36" s="461">
        <v>150674.313195</v>
      </c>
      <c r="AE36" s="461">
        <v>32469.007610000001</v>
      </c>
      <c r="AF36" s="461">
        <v>58354.717011000001</v>
      </c>
      <c r="AG36" s="461">
        <v>60331.212028000002</v>
      </c>
      <c r="AH36" s="461">
        <v>81303.790890000004</v>
      </c>
      <c r="AI36" s="461">
        <v>18910.153254000001</v>
      </c>
      <c r="AJ36" s="461">
        <v>63665.451357999998</v>
      </c>
      <c r="AK36" s="461">
        <v>19886.737639999999</v>
      </c>
      <c r="AL36" s="461">
        <v>43307.868444</v>
      </c>
      <c r="AM36" s="640">
        <v>109720.824608</v>
      </c>
      <c r="AN36" s="461">
        <v>62593.971056000002</v>
      </c>
      <c r="AO36" s="461">
        <v>17609.330870999998</v>
      </c>
      <c r="AP36" s="461">
        <v>43290.515363999999</v>
      </c>
      <c r="AQ36" s="461">
        <v>14292.181645000001</v>
      </c>
      <c r="AR36" s="779">
        <v>15702.178692</v>
      </c>
      <c r="AS36" s="461">
        <v>20979.352976999999</v>
      </c>
      <c r="AT36" s="461">
        <v>31503.994708999999</v>
      </c>
      <c r="AU36" s="461">
        <v>110520.720604</v>
      </c>
      <c r="AV36" s="461">
        <v>25588.977196</v>
      </c>
      <c r="AW36" s="461">
        <v>27096.369863</v>
      </c>
      <c r="AX36" s="461">
        <v>87610.797581000006</v>
      </c>
      <c r="AY36" s="461">
        <v>79109.660753999997</v>
      </c>
      <c r="AZ36" s="461">
        <v>28076.955643000001</v>
      </c>
      <c r="BA36" s="461">
        <v>16722.193748000002</v>
      </c>
      <c r="BB36" s="461">
        <v>27908.556036000002</v>
      </c>
      <c r="BC36" s="461">
        <v>12590.282727</v>
      </c>
      <c r="BD36" s="461">
        <v>41568.716195000001</v>
      </c>
      <c r="BE36" s="461">
        <v>24378.67196</v>
      </c>
      <c r="BF36" s="461">
        <v>27646.137042999999</v>
      </c>
      <c r="BG36" s="461">
        <v>17961.760445</v>
      </c>
      <c r="BH36" s="461">
        <v>52402.441638999997</v>
      </c>
      <c r="BI36" s="461">
        <v>26942.561038</v>
      </c>
      <c r="BJ36" s="461">
        <v>111337.212572</v>
      </c>
      <c r="BK36" s="461">
        <v>34139.711496999997</v>
      </c>
      <c r="BL36" s="640">
        <v>690016.73219899996</v>
      </c>
      <c r="BM36" s="461">
        <v>28012.531799</v>
      </c>
      <c r="BN36" s="461">
        <v>72357.152833999993</v>
      </c>
      <c r="BO36" s="461">
        <v>139221.576764</v>
      </c>
      <c r="BP36" s="461">
        <v>17884.907833000001</v>
      </c>
      <c r="BQ36" s="461">
        <v>13404.320207999999</v>
      </c>
      <c r="BR36" s="461">
        <v>182307.73933499999</v>
      </c>
      <c r="BS36" s="461">
        <v>26019.238022000001</v>
      </c>
      <c r="BT36" s="461">
        <v>28828.352342999999</v>
      </c>
      <c r="BU36" s="461">
        <v>19808.526403</v>
      </c>
      <c r="BV36" s="461">
        <v>67828.311885000003</v>
      </c>
      <c r="BW36" s="461">
        <v>30778.775195999999</v>
      </c>
      <c r="BX36" s="461">
        <v>279012.59354899998</v>
      </c>
      <c r="BY36" s="461">
        <v>139607.97507700001</v>
      </c>
      <c r="BZ36" s="461">
        <v>11180.845863</v>
      </c>
      <c r="CA36" s="461">
        <v>34404.510034999999</v>
      </c>
    </row>
    <row r="37" spans="1:79" ht="15" x14ac:dyDescent="0.25">
      <c r="A37" s="449">
        <v>28</v>
      </c>
      <c r="B37" s="440"/>
      <c r="C37" s="440"/>
      <c r="D37" s="442" t="s">
        <v>452</v>
      </c>
      <c r="E37" s="461">
        <v>15811.713263</v>
      </c>
      <c r="F37" s="461">
        <v>16851.820489999998</v>
      </c>
      <c r="G37" s="461">
        <v>38882.612723999999</v>
      </c>
      <c r="H37" s="461">
        <v>195846.14407400001</v>
      </c>
      <c r="I37" s="461">
        <v>45295.888063999999</v>
      </c>
      <c r="J37" s="779">
        <v>9350.1933320000007</v>
      </c>
      <c r="K37" s="640">
        <v>8820.9062890000005</v>
      </c>
      <c r="L37" s="461">
        <v>34027.573060000002</v>
      </c>
      <c r="M37" s="461">
        <v>17436.285639000002</v>
      </c>
      <c r="N37" s="461">
        <v>47103.604764000003</v>
      </c>
      <c r="O37" s="461">
        <v>16278.975640000001</v>
      </c>
      <c r="P37" s="461">
        <v>23743.385821</v>
      </c>
      <c r="Q37" s="468">
        <v>10613.745276</v>
      </c>
      <c r="R37" s="461">
        <v>27882.639056</v>
      </c>
      <c r="S37" s="461">
        <v>49213.243395999998</v>
      </c>
      <c r="T37" s="461">
        <v>95190.859784</v>
      </c>
      <c r="U37" s="461">
        <v>95469.716362000006</v>
      </c>
      <c r="V37" s="461">
        <v>67197.317722000007</v>
      </c>
      <c r="W37" s="461">
        <v>16029.077975</v>
      </c>
      <c r="X37" s="461">
        <v>7663.460814</v>
      </c>
      <c r="Y37" s="651">
        <v>9743.7758300000005</v>
      </c>
      <c r="Z37" s="652">
        <v>18875.841215</v>
      </c>
      <c r="AA37" s="461">
        <v>106376.184289</v>
      </c>
      <c r="AB37" s="461">
        <v>38405.432398999998</v>
      </c>
      <c r="AC37" s="461">
        <v>17298.063058</v>
      </c>
      <c r="AD37" s="461">
        <v>94279.599616000007</v>
      </c>
      <c r="AE37" s="461">
        <v>20280.623904</v>
      </c>
      <c r="AF37" s="461">
        <v>36198.074483999997</v>
      </c>
      <c r="AG37" s="461">
        <v>43954.334906999997</v>
      </c>
      <c r="AH37" s="461">
        <v>57014.220819000002</v>
      </c>
      <c r="AI37" s="461">
        <v>11728.802109</v>
      </c>
      <c r="AJ37" s="461">
        <v>39299.412682000002</v>
      </c>
      <c r="AK37" s="461">
        <v>11890.738047000001</v>
      </c>
      <c r="AL37" s="461">
        <v>30371.822903</v>
      </c>
      <c r="AM37" s="640">
        <v>68338.120343999995</v>
      </c>
      <c r="AN37" s="461">
        <v>49877.906308999998</v>
      </c>
      <c r="AO37" s="461">
        <v>11194.561758</v>
      </c>
      <c r="AP37" s="461">
        <v>27352.19859</v>
      </c>
      <c r="AQ37" s="461">
        <v>8669.7647770000003</v>
      </c>
      <c r="AR37" s="779">
        <v>9778.1019109999997</v>
      </c>
      <c r="AS37" s="461">
        <v>13086.945202000001</v>
      </c>
      <c r="AT37" s="461">
        <v>19588.433990000001</v>
      </c>
      <c r="AU37" s="461">
        <v>74440.805852000005</v>
      </c>
      <c r="AV37" s="461">
        <v>16205.332949</v>
      </c>
      <c r="AW37" s="461">
        <v>17303.899078999999</v>
      </c>
      <c r="AX37" s="461">
        <v>59961.988867</v>
      </c>
      <c r="AY37" s="461">
        <v>51676.891771000002</v>
      </c>
      <c r="AZ37" s="461">
        <v>20948.446151</v>
      </c>
      <c r="BA37" s="461">
        <v>11021.797637</v>
      </c>
      <c r="BB37" s="461">
        <v>21510.368269999999</v>
      </c>
      <c r="BC37" s="461">
        <v>7935.046574</v>
      </c>
      <c r="BD37" s="461">
        <v>25759.745180000002</v>
      </c>
      <c r="BE37" s="461">
        <v>15660.122068000001</v>
      </c>
      <c r="BF37" s="461">
        <v>16839.633886</v>
      </c>
      <c r="BG37" s="461">
        <v>11614.400428999999</v>
      </c>
      <c r="BH37" s="461">
        <v>33852.819411999997</v>
      </c>
      <c r="BI37" s="461">
        <v>16489.140134000001</v>
      </c>
      <c r="BJ37" s="461">
        <v>79747.536019000006</v>
      </c>
      <c r="BK37" s="461">
        <v>26649.440678999999</v>
      </c>
      <c r="BL37" s="640">
        <v>439305.265938</v>
      </c>
      <c r="BM37" s="461">
        <v>17390.310782</v>
      </c>
      <c r="BN37" s="461">
        <v>57874.373234999999</v>
      </c>
      <c r="BO37" s="461">
        <v>91293.259907</v>
      </c>
      <c r="BP37" s="461">
        <v>11431.95631</v>
      </c>
      <c r="BQ37" s="461">
        <v>9291.1753879999997</v>
      </c>
      <c r="BR37" s="461">
        <v>113585.128</v>
      </c>
      <c r="BS37" s="461">
        <v>16290.777748</v>
      </c>
      <c r="BT37" s="461">
        <v>18303.620814999998</v>
      </c>
      <c r="BU37" s="461">
        <v>12161.497357</v>
      </c>
      <c r="BV37" s="461">
        <v>42119.586538000003</v>
      </c>
      <c r="BW37" s="461">
        <v>20090.760386999998</v>
      </c>
      <c r="BX37" s="461">
        <v>178588.71958</v>
      </c>
      <c r="BY37" s="461">
        <v>90888.165573999999</v>
      </c>
      <c r="BZ37" s="461">
        <v>6815.5000179999997</v>
      </c>
      <c r="CA37" s="461">
        <v>22009.252535</v>
      </c>
    </row>
    <row r="38" spans="1:79" ht="15" x14ac:dyDescent="0.25">
      <c r="A38" s="449">
        <v>29</v>
      </c>
      <c r="B38" s="443"/>
      <c r="C38" s="443" t="s">
        <v>476</v>
      </c>
      <c r="D38" s="444" t="s">
        <v>0</v>
      </c>
      <c r="E38" s="462">
        <v>187.94709499999999</v>
      </c>
      <c r="F38" s="462">
        <v>195.53528399999999</v>
      </c>
      <c r="G38" s="462">
        <v>473.07260000000002</v>
      </c>
      <c r="H38" s="462">
        <v>3215.6574479999999</v>
      </c>
      <c r="I38" s="462">
        <v>563.62103000000002</v>
      </c>
      <c r="J38" s="780">
        <v>111.085629</v>
      </c>
      <c r="K38" s="641">
        <v>98.791261000000006</v>
      </c>
      <c r="L38" s="462">
        <v>462.33092099999999</v>
      </c>
      <c r="M38" s="462">
        <v>176.16903500000001</v>
      </c>
      <c r="N38" s="462">
        <v>481.33838800000001</v>
      </c>
      <c r="O38" s="462">
        <v>185.130831</v>
      </c>
      <c r="P38" s="462">
        <v>302.91192699999999</v>
      </c>
      <c r="Q38" s="784">
        <v>139.299047</v>
      </c>
      <c r="R38" s="462">
        <v>314.390218</v>
      </c>
      <c r="S38" s="462">
        <v>615.59567000000004</v>
      </c>
      <c r="T38" s="462">
        <v>1267.4503110000001</v>
      </c>
      <c r="U38" s="462">
        <v>1425.830663</v>
      </c>
      <c r="V38" s="462">
        <v>736.56412599999999</v>
      </c>
      <c r="W38" s="462">
        <v>186.834292</v>
      </c>
      <c r="X38" s="462">
        <v>94.362401000000006</v>
      </c>
      <c r="Y38" s="653">
        <v>107.19476299999999</v>
      </c>
      <c r="Z38" s="654">
        <v>216.32878299999999</v>
      </c>
      <c r="AA38" s="462">
        <v>1672.9700459999999</v>
      </c>
      <c r="AB38" s="462">
        <v>489.04501900000002</v>
      </c>
      <c r="AC38" s="462">
        <v>198.262923</v>
      </c>
      <c r="AD38" s="462">
        <v>1216.9884440000001</v>
      </c>
      <c r="AE38" s="462">
        <v>247.913633</v>
      </c>
      <c r="AF38" s="462">
        <v>451.67965400000003</v>
      </c>
      <c r="AG38" s="462">
        <v>435.559301</v>
      </c>
      <c r="AH38" s="462">
        <v>631.99396100000001</v>
      </c>
      <c r="AI38" s="462">
        <v>130.858743</v>
      </c>
      <c r="AJ38" s="462">
        <v>475.42071299999998</v>
      </c>
      <c r="AK38" s="462">
        <v>149.54160200000001</v>
      </c>
      <c r="AL38" s="462">
        <v>333.78234600000002</v>
      </c>
      <c r="AM38" s="641">
        <v>832.50666899999999</v>
      </c>
      <c r="AN38" s="462">
        <v>596.28321200000005</v>
      </c>
      <c r="AO38" s="462">
        <v>119.42010500000001</v>
      </c>
      <c r="AP38" s="462">
        <v>307.65619400000003</v>
      </c>
      <c r="AQ38" s="462">
        <v>101.436181</v>
      </c>
      <c r="AR38" s="780">
        <v>118.06321800000001</v>
      </c>
      <c r="AS38" s="462">
        <v>137.61987199999999</v>
      </c>
      <c r="AT38" s="462">
        <v>219.60474400000001</v>
      </c>
      <c r="AU38" s="462">
        <v>1097.7406169999999</v>
      </c>
      <c r="AV38" s="462">
        <v>219.579758</v>
      </c>
      <c r="AW38" s="462">
        <v>228.383005</v>
      </c>
      <c r="AX38" s="462">
        <v>697.76221999999996</v>
      </c>
      <c r="AY38" s="462">
        <v>587.378873</v>
      </c>
      <c r="AZ38" s="462">
        <v>257.81791299999998</v>
      </c>
      <c r="BA38" s="462">
        <v>128.92863</v>
      </c>
      <c r="BB38" s="462">
        <v>216.348422</v>
      </c>
      <c r="BC38" s="462">
        <v>96.126825999999994</v>
      </c>
      <c r="BD38" s="462">
        <v>273.946932</v>
      </c>
      <c r="BE38" s="462">
        <v>173.45448999999999</v>
      </c>
      <c r="BF38" s="462">
        <v>208.67248599999999</v>
      </c>
      <c r="BG38" s="462">
        <v>123.073819</v>
      </c>
      <c r="BH38" s="462">
        <v>349.60729800000001</v>
      </c>
      <c r="BI38" s="462">
        <v>202.62820300000001</v>
      </c>
      <c r="BJ38" s="462">
        <v>1015.892307</v>
      </c>
      <c r="BK38" s="462">
        <v>323.62141700000001</v>
      </c>
      <c r="BL38" s="641">
        <v>8489.1243180000001</v>
      </c>
      <c r="BM38" s="462">
        <v>200.211455</v>
      </c>
      <c r="BN38" s="462">
        <v>637.11609399999998</v>
      </c>
      <c r="BO38" s="462">
        <v>1526.4970969999999</v>
      </c>
      <c r="BP38" s="462">
        <v>145.271874</v>
      </c>
      <c r="BQ38" s="462">
        <v>119.69783700000001</v>
      </c>
      <c r="BR38" s="462">
        <v>1799.620725</v>
      </c>
      <c r="BS38" s="462">
        <v>177.16719499999999</v>
      </c>
      <c r="BT38" s="462">
        <v>220.295547</v>
      </c>
      <c r="BU38" s="462">
        <v>147.054856</v>
      </c>
      <c r="BV38" s="462">
        <v>484.70552099999998</v>
      </c>
      <c r="BW38" s="462">
        <v>244.194165</v>
      </c>
      <c r="BX38" s="462">
        <v>2755.876718</v>
      </c>
      <c r="BY38" s="462">
        <v>1227.117759</v>
      </c>
      <c r="BZ38" s="462">
        <v>81.733271000000002</v>
      </c>
      <c r="CA38" s="462">
        <v>255.60967400000001</v>
      </c>
    </row>
    <row r="39" spans="1:79" ht="15" x14ac:dyDescent="0.25">
      <c r="A39" s="449">
        <v>30</v>
      </c>
      <c r="B39" s="443"/>
      <c r="C39" s="443"/>
      <c r="D39" s="444" t="s">
        <v>451</v>
      </c>
      <c r="E39" s="462">
        <v>599.81320500000004</v>
      </c>
      <c r="F39" s="462">
        <v>626.55598599999996</v>
      </c>
      <c r="G39" s="462">
        <v>1496.5544400000001</v>
      </c>
      <c r="H39" s="462">
        <v>10301.535322</v>
      </c>
      <c r="I39" s="462">
        <v>1729.338714</v>
      </c>
      <c r="J39" s="780">
        <v>334.37422299999997</v>
      </c>
      <c r="K39" s="641">
        <v>291.66979500000002</v>
      </c>
      <c r="L39" s="462">
        <v>1231.6327510000001</v>
      </c>
      <c r="M39" s="462">
        <v>568.36953900000003</v>
      </c>
      <c r="N39" s="462">
        <v>1540.8077129999999</v>
      </c>
      <c r="O39" s="462">
        <v>578.790662</v>
      </c>
      <c r="P39" s="462">
        <v>916.64027499999997</v>
      </c>
      <c r="Q39" s="784">
        <v>363.05024100000003</v>
      </c>
      <c r="R39" s="462">
        <v>1055.7127599999999</v>
      </c>
      <c r="S39" s="462">
        <v>1569.5298620000001</v>
      </c>
      <c r="T39" s="462">
        <v>4233.6942920000001</v>
      </c>
      <c r="U39" s="462">
        <v>3507.4725149999999</v>
      </c>
      <c r="V39" s="462">
        <v>2249.6298310000002</v>
      </c>
      <c r="W39" s="462">
        <v>602.01231099999995</v>
      </c>
      <c r="X39" s="462">
        <v>253.052525</v>
      </c>
      <c r="Y39" s="653">
        <v>340.00714799999997</v>
      </c>
      <c r="Z39" s="654">
        <v>731.105186</v>
      </c>
      <c r="AA39" s="462">
        <v>4512.6839630000004</v>
      </c>
      <c r="AB39" s="462">
        <v>1164.415035</v>
      </c>
      <c r="AC39" s="462">
        <v>584.239958</v>
      </c>
      <c r="AD39" s="462">
        <v>4317.8091420000001</v>
      </c>
      <c r="AE39" s="462">
        <v>717.32517499999994</v>
      </c>
      <c r="AF39" s="462">
        <v>1471.0518219999999</v>
      </c>
      <c r="AG39" s="462">
        <v>1483.5732190000001</v>
      </c>
      <c r="AH39" s="462">
        <v>1967.5123599999999</v>
      </c>
      <c r="AI39" s="462">
        <v>449.55494800000002</v>
      </c>
      <c r="AJ39" s="462">
        <v>1536.4388429999999</v>
      </c>
      <c r="AK39" s="462">
        <v>456.18910699999998</v>
      </c>
      <c r="AL39" s="462">
        <v>953.52974200000006</v>
      </c>
      <c r="AM39" s="641">
        <v>2625.0336569999999</v>
      </c>
      <c r="AN39" s="462">
        <v>1499.428557</v>
      </c>
      <c r="AO39" s="462">
        <v>387.64540299999999</v>
      </c>
      <c r="AP39" s="462">
        <v>964.75588900000002</v>
      </c>
      <c r="AQ39" s="462">
        <v>326.78694999999999</v>
      </c>
      <c r="AR39" s="780">
        <v>352.08748200000002</v>
      </c>
      <c r="AS39" s="462">
        <v>440.60406499999999</v>
      </c>
      <c r="AT39" s="462">
        <v>709.66646100000003</v>
      </c>
      <c r="AU39" s="462">
        <v>2947.546182</v>
      </c>
      <c r="AV39" s="462">
        <v>570.60280399999999</v>
      </c>
      <c r="AW39" s="462">
        <v>600.78633200000002</v>
      </c>
      <c r="AX39" s="462">
        <v>2201.6206659999998</v>
      </c>
      <c r="AY39" s="462">
        <v>1813.015772</v>
      </c>
      <c r="AZ39" s="462">
        <v>677.20678199999998</v>
      </c>
      <c r="BA39" s="462">
        <v>397.79976099999999</v>
      </c>
      <c r="BB39" s="462">
        <v>673.87731099999996</v>
      </c>
      <c r="BC39" s="462">
        <v>295.09540500000003</v>
      </c>
      <c r="BD39" s="462">
        <v>897.56467699999996</v>
      </c>
      <c r="BE39" s="462">
        <v>549.64712299999997</v>
      </c>
      <c r="BF39" s="462">
        <v>668.86968300000001</v>
      </c>
      <c r="BG39" s="462">
        <v>399.98653100000001</v>
      </c>
      <c r="BH39" s="462">
        <v>1141.390257</v>
      </c>
      <c r="BI39" s="462">
        <v>628.43453399999999</v>
      </c>
      <c r="BJ39" s="462">
        <v>2930.6875220000002</v>
      </c>
      <c r="BK39" s="462">
        <v>844.49064899999996</v>
      </c>
      <c r="BL39" s="641">
        <v>23493.063687000002</v>
      </c>
      <c r="BM39" s="462">
        <v>689.06301499999995</v>
      </c>
      <c r="BN39" s="462">
        <v>1909.283103</v>
      </c>
      <c r="BO39" s="462">
        <v>3776.9750180000001</v>
      </c>
      <c r="BP39" s="462">
        <v>398.105276</v>
      </c>
      <c r="BQ39" s="462">
        <v>310.74408599999998</v>
      </c>
      <c r="BR39" s="462">
        <v>5694.3548849999997</v>
      </c>
      <c r="BS39" s="462">
        <v>591.438579</v>
      </c>
      <c r="BT39" s="462">
        <v>669.26963899999998</v>
      </c>
      <c r="BU39" s="462">
        <v>441.92772500000001</v>
      </c>
      <c r="BV39" s="462">
        <v>1609.2027210000001</v>
      </c>
      <c r="BW39" s="462">
        <v>710.42716299999995</v>
      </c>
      <c r="BX39" s="462">
        <v>8840.3797549999999</v>
      </c>
      <c r="BY39" s="462">
        <v>3319.9410309999998</v>
      </c>
      <c r="BZ39" s="462">
        <v>241.57914400000001</v>
      </c>
      <c r="CA39" s="462">
        <v>779.09354499999995</v>
      </c>
    </row>
    <row r="40" spans="1:79" ht="15" x14ac:dyDescent="0.25">
      <c r="A40" s="449">
        <v>31</v>
      </c>
      <c r="B40" s="443"/>
      <c r="C40" s="443"/>
      <c r="D40" s="444" t="s">
        <v>1</v>
      </c>
      <c r="E40" s="462">
        <v>508.75908299999998</v>
      </c>
      <c r="F40" s="462">
        <v>534.35967800000003</v>
      </c>
      <c r="G40" s="462">
        <v>1293.7690130000001</v>
      </c>
      <c r="H40" s="462">
        <v>11105.737032000001</v>
      </c>
      <c r="I40" s="462">
        <v>1510.483461</v>
      </c>
      <c r="J40" s="780">
        <v>282.83615900000001</v>
      </c>
      <c r="K40" s="641">
        <v>238.527649</v>
      </c>
      <c r="L40" s="462">
        <v>1141.957969</v>
      </c>
      <c r="M40" s="462">
        <v>489.232913</v>
      </c>
      <c r="N40" s="462">
        <v>1140.14924</v>
      </c>
      <c r="O40" s="462">
        <v>496.84115800000001</v>
      </c>
      <c r="P40" s="462">
        <v>805.34239100000002</v>
      </c>
      <c r="Q40" s="784">
        <v>317.65620699999999</v>
      </c>
      <c r="R40" s="462">
        <v>888.61584900000003</v>
      </c>
      <c r="S40" s="462">
        <v>1253.5827589999999</v>
      </c>
      <c r="T40" s="462">
        <v>3773.2508120000002</v>
      </c>
      <c r="U40" s="462">
        <v>3287.9217650000001</v>
      </c>
      <c r="V40" s="462">
        <v>1862.5960319999999</v>
      </c>
      <c r="W40" s="462">
        <v>511.157105</v>
      </c>
      <c r="X40" s="462">
        <v>214.951956</v>
      </c>
      <c r="Y40" s="653">
        <v>283.95577800000001</v>
      </c>
      <c r="Z40" s="654">
        <v>611.55573400000003</v>
      </c>
      <c r="AA40" s="462">
        <v>4198.6354060000003</v>
      </c>
      <c r="AB40" s="462">
        <v>908.89167499999996</v>
      </c>
      <c r="AC40" s="462">
        <v>489.97826800000001</v>
      </c>
      <c r="AD40" s="462">
        <v>3828.7312510000002</v>
      </c>
      <c r="AE40" s="462">
        <v>614.13231499999995</v>
      </c>
      <c r="AF40" s="462">
        <v>1269.5221019999999</v>
      </c>
      <c r="AG40" s="462">
        <v>1103.2841619999999</v>
      </c>
      <c r="AH40" s="462">
        <v>1557.4266769999999</v>
      </c>
      <c r="AI40" s="462">
        <v>372.575108</v>
      </c>
      <c r="AJ40" s="462">
        <v>1312.253046</v>
      </c>
      <c r="AK40" s="462">
        <v>393.70962600000001</v>
      </c>
      <c r="AL40" s="462">
        <v>775.11527000000001</v>
      </c>
      <c r="AM40" s="641">
        <v>2290.1256210000001</v>
      </c>
      <c r="AN40" s="462">
        <v>1130.63543</v>
      </c>
      <c r="AO40" s="462">
        <v>329.21227699999997</v>
      </c>
      <c r="AP40" s="462">
        <v>806.47082899999998</v>
      </c>
      <c r="AQ40" s="462">
        <v>277.122186</v>
      </c>
      <c r="AR40" s="780">
        <v>298.89807000000002</v>
      </c>
      <c r="AS40" s="462">
        <v>376.75127900000001</v>
      </c>
      <c r="AT40" s="462">
        <v>596.80248099999994</v>
      </c>
      <c r="AU40" s="462">
        <v>2691.6142850000001</v>
      </c>
      <c r="AV40" s="462">
        <v>498.62470999999999</v>
      </c>
      <c r="AW40" s="462">
        <v>528.13788899999997</v>
      </c>
      <c r="AX40" s="462">
        <v>1883.2033719999999</v>
      </c>
      <c r="AY40" s="462">
        <v>1507.6099139999999</v>
      </c>
      <c r="AZ40" s="462">
        <v>521.19838300000004</v>
      </c>
      <c r="BA40" s="462">
        <v>331.33002699999997</v>
      </c>
      <c r="BB40" s="462">
        <v>489.72349100000002</v>
      </c>
      <c r="BC40" s="462">
        <v>249.42300800000001</v>
      </c>
      <c r="BD40" s="462">
        <v>751.30119400000001</v>
      </c>
      <c r="BE40" s="462">
        <v>456.05028299999998</v>
      </c>
      <c r="BF40" s="462">
        <v>568.71877700000005</v>
      </c>
      <c r="BG40" s="462">
        <v>329.14162299999998</v>
      </c>
      <c r="BH40" s="462">
        <v>943.23180500000001</v>
      </c>
      <c r="BI40" s="462">
        <v>537.207854</v>
      </c>
      <c r="BJ40" s="462">
        <v>2401.089489</v>
      </c>
      <c r="BK40" s="462">
        <v>629.75187800000003</v>
      </c>
      <c r="BL40" s="641">
        <v>30162.705158000001</v>
      </c>
      <c r="BM40" s="462">
        <v>576.95419300000003</v>
      </c>
      <c r="BN40" s="462">
        <v>1361.9124509999999</v>
      </c>
      <c r="BO40" s="462">
        <v>3701.8950410000002</v>
      </c>
      <c r="BP40" s="462">
        <v>344.71508499999999</v>
      </c>
      <c r="BQ40" s="462">
        <v>254.965632</v>
      </c>
      <c r="BR40" s="462">
        <v>5806.3263150000002</v>
      </c>
      <c r="BS40" s="462">
        <v>496.87920300000002</v>
      </c>
      <c r="BT40" s="462">
        <v>562.42029500000001</v>
      </c>
      <c r="BU40" s="462">
        <v>378.14320700000002</v>
      </c>
      <c r="BV40" s="462">
        <v>1383.3572300000001</v>
      </c>
      <c r="BW40" s="462">
        <v>592.77334099999996</v>
      </c>
      <c r="BX40" s="462">
        <v>8952.071704</v>
      </c>
      <c r="BY40" s="462">
        <v>2942.3861700000002</v>
      </c>
      <c r="BZ40" s="462">
        <v>208.71058500000001</v>
      </c>
      <c r="CA40" s="462">
        <v>656.73229100000003</v>
      </c>
    </row>
    <row r="41" spans="1:79" ht="15" x14ac:dyDescent="0.25">
      <c r="A41" s="449">
        <v>32</v>
      </c>
      <c r="B41" s="443"/>
      <c r="C41" s="443"/>
      <c r="D41" s="444" t="s">
        <v>452</v>
      </c>
      <c r="E41" s="462">
        <v>306.93358599999999</v>
      </c>
      <c r="F41" s="462">
        <v>328.11240299999997</v>
      </c>
      <c r="G41" s="462">
        <v>762.91889800000001</v>
      </c>
      <c r="H41" s="462">
        <v>4181.8986720000003</v>
      </c>
      <c r="I41" s="462">
        <v>896.17792299999996</v>
      </c>
      <c r="J41" s="780">
        <v>176.67338599999999</v>
      </c>
      <c r="K41" s="641">
        <v>155.794363</v>
      </c>
      <c r="L41" s="462">
        <v>640.68409199999996</v>
      </c>
      <c r="M41" s="462">
        <v>306.319862</v>
      </c>
      <c r="N41" s="462">
        <v>778.59494900000004</v>
      </c>
      <c r="O41" s="462">
        <v>305.48252600000001</v>
      </c>
      <c r="P41" s="462">
        <v>464.31408199999998</v>
      </c>
      <c r="Q41" s="784">
        <v>195.821483</v>
      </c>
      <c r="R41" s="462">
        <v>543.39952200000005</v>
      </c>
      <c r="S41" s="462">
        <v>792.79426799999999</v>
      </c>
      <c r="T41" s="462">
        <v>2011.4245249999999</v>
      </c>
      <c r="U41" s="462">
        <v>1620.7776650000001</v>
      </c>
      <c r="V41" s="462">
        <v>1172.2294509999999</v>
      </c>
      <c r="W41" s="462">
        <v>309.04172399999999</v>
      </c>
      <c r="X41" s="462">
        <v>137.529257</v>
      </c>
      <c r="Y41" s="653">
        <v>175.491007</v>
      </c>
      <c r="Z41" s="654">
        <v>373.281813</v>
      </c>
      <c r="AA41" s="462">
        <v>2054.2793710000001</v>
      </c>
      <c r="AB41" s="462">
        <v>621.59808699999996</v>
      </c>
      <c r="AC41" s="462">
        <v>322.02622100000002</v>
      </c>
      <c r="AD41" s="462">
        <v>1993.687621</v>
      </c>
      <c r="AE41" s="462">
        <v>374.98324400000001</v>
      </c>
      <c r="AF41" s="462">
        <v>743.30604500000004</v>
      </c>
      <c r="AG41" s="462">
        <v>743.20067900000004</v>
      </c>
      <c r="AH41" s="462">
        <v>986.36507900000004</v>
      </c>
      <c r="AI41" s="462">
        <v>227.95781500000001</v>
      </c>
      <c r="AJ41" s="462">
        <v>768.83733600000005</v>
      </c>
      <c r="AK41" s="462">
        <v>233.75045900000001</v>
      </c>
      <c r="AL41" s="462">
        <v>515.03949499999999</v>
      </c>
      <c r="AM41" s="641">
        <v>1293.279354</v>
      </c>
      <c r="AN41" s="462">
        <v>794.15569100000005</v>
      </c>
      <c r="AO41" s="462">
        <v>207.831502</v>
      </c>
      <c r="AP41" s="462">
        <v>495.17644200000001</v>
      </c>
      <c r="AQ41" s="462">
        <v>167.62122099999999</v>
      </c>
      <c r="AR41" s="780">
        <v>183.994933</v>
      </c>
      <c r="AS41" s="462">
        <v>233.14446000000001</v>
      </c>
      <c r="AT41" s="462">
        <v>365.35412400000001</v>
      </c>
      <c r="AU41" s="462">
        <v>1321.3564409999999</v>
      </c>
      <c r="AV41" s="462">
        <v>304.99820299999999</v>
      </c>
      <c r="AW41" s="462">
        <v>326.83238399999999</v>
      </c>
      <c r="AX41" s="462">
        <v>1116.7401299999999</v>
      </c>
      <c r="AY41" s="462">
        <v>951.26515400000005</v>
      </c>
      <c r="AZ41" s="462">
        <v>347.92347999999998</v>
      </c>
      <c r="BA41" s="462">
        <v>211.22863899999999</v>
      </c>
      <c r="BB41" s="462">
        <v>347.54139800000002</v>
      </c>
      <c r="BC41" s="462">
        <v>154.72043600000001</v>
      </c>
      <c r="BD41" s="462">
        <v>459.43464899999998</v>
      </c>
      <c r="BE41" s="462">
        <v>288.02714900000001</v>
      </c>
      <c r="BF41" s="462">
        <v>341.94408600000003</v>
      </c>
      <c r="BG41" s="462">
        <v>208.71829500000001</v>
      </c>
      <c r="BH41" s="462">
        <v>589.97077200000001</v>
      </c>
      <c r="BI41" s="462">
        <v>326.604512</v>
      </c>
      <c r="BJ41" s="462">
        <v>1452.593869</v>
      </c>
      <c r="BK41" s="462">
        <v>425.67497700000001</v>
      </c>
      <c r="BL41" s="641">
        <v>8430.9251569999997</v>
      </c>
      <c r="BM41" s="462">
        <v>348.50174900000002</v>
      </c>
      <c r="BN41" s="462">
        <v>945.38134400000001</v>
      </c>
      <c r="BO41" s="462">
        <v>1714.460249</v>
      </c>
      <c r="BP41" s="462">
        <v>216.860784</v>
      </c>
      <c r="BQ41" s="462">
        <v>174.635366</v>
      </c>
      <c r="BR41" s="462">
        <v>2465.136348</v>
      </c>
      <c r="BS41" s="462">
        <v>306.43861399999997</v>
      </c>
      <c r="BT41" s="462">
        <v>351.45039500000001</v>
      </c>
      <c r="BU41" s="462">
        <v>230.21287599999999</v>
      </c>
      <c r="BV41" s="462">
        <v>799.07180000000005</v>
      </c>
      <c r="BW41" s="462">
        <v>376.75021600000002</v>
      </c>
      <c r="BX41" s="462">
        <v>3717.602093</v>
      </c>
      <c r="BY41" s="462">
        <v>1645.678531</v>
      </c>
      <c r="BZ41" s="462">
        <v>126.501284</v>
      </c>
      <c r="CA41" s="462">
        <v>410.06344100000001</v>
      </c>
    </row>
    <row r="42" spans="1:79" ht="15" x14ac:dyDescent="0.25">
      <c r="A42" s="449">
        <v>33</v>
      </c>
      <c r="B42" s="440"/>
      <c r="C42" s="441" t="s">
        <v>477</v>
      </c>
      <c r="D42" s="442" t="s">
        <v>0</v>
      </c>
      <c r="E42" s="461">
        <v>0.98236100000000004</v>
      </c>
      <c r="F42" s="461">
        <v>1.708569</v>
      </c>
      <c r="G42" s="461">
        <v>14.161457</v>
      </c>
      <c r="H42" s="461">
        <v>813.86694999999997</v>
      </c>
      <c r="I42" s="461">
        <v>23.449068</v>
      </c>
      <c r="J42" s="779">
        <v>0.439166</v>
      </c>
      <c r="K42" s="640">
        <v>1.160226</v>
      </c>
      <c r="L42" s="461">
        <v>39.134475000000002</v>
      </c>
      <c r="M42" s="461">
        <v>1.035911</v>
      </c>
      <c r="N42" s="461">
        <v>37.387006</v>
      </c>
      <c r="O42" s="461">
        <v>1.0242329999999999</v>
      </c>
      <c r="P42" s="461">
        <v>10.862348000000001</v>
      </c>
      <c r="Q42" s="468">
        <v>2.3021959999999999</v>
      </c>
      <c r="R42" s="461">
        <v>4.4774310000000002</v>
      </c>
      <c r="S42" s="461">
        <v>83.493331999999995</v>
      </c>
      <c r="T42" s="461">
        <v>140.82366300000001</v>
      </c>
      <c r="U42" s="461">
        <v>364.23469599999999</v>
      </c>
      <c r="V42" s="461">
        <v>51.907511</v>
      </c>
      <c r="W42" s="461">
        <v>1.1215649999999999</v>
      </c>
      <c r="X42" s="461">
        <v>0.72560100000000005</v>
      </c>
      <c r="Y42" s="651">
        <v>0.51232</v>
      </c>
      <c r="Z42" s="652">
        <v>1.6757979999999999</v>
      </c>
      <c r="AA42" s="461">
        <v>423.298992</v>
      </c>
      <c r="AB42" s="461">
        <v>57.205967999999999</v>
      </c>
      <c r="AC42" s="461">
        <v>0.52876999999999996</v>
      </c>
      <c r="AD42" s="461">
        <v>133.60159999999999</v>
      </c>
      <c r="AE42" s="461">
        <v>5.5725189999999998</v>
      </c>
      <c r="AF42" s="461">
        <v>18.001805000000001</v>
      </c>
      <c r="AG42" s="461">
        <v>20.142116999999999</v>
      </c>
      <c r="AH42" s="461">
        <v>48.319744999999998</v>
      </c>
      <c r="AI42" s="461">
        <v>1.1527480000000001</v>
      </c>
      <c r="AJ42" s="461">
        <v>23.323840000000001</v>
      </c>
      <c r="AK42" s="461">
        <v>1.3358110000000001</v>
      </c>
      <c r="AL42" s="461">
        <v>13.062229</v>
      </c>
      <c r="AM42" s="640">
        <v>61.015749999999997</v>
      </c>
      <c r="AN42" s="461">
        <v>56.898339999999997</v>
      </c>
      <c r="AO42" s="461">
        <v>0.67474199999999995</v>
      </c>
      <c r="AP42" s="461">
        <v>9.4178899999999999</v>
      </c>
      <c r="AQ42" s="461">
        <v>0.10335</v>
      </c>
      <c r="AR42" s="779">
        <v>1.4691289999999999</v>
      </c>
      <c r="AS42" s="461">
        <v>0.48670600000000003</v>
      </c>
      <c r="AT42" s="461">
        <v>2.681127</v>
      </c>
      <c r="AU42" s="461">
        <v>298.07781499999999</v>
      </c>
      <c r="AV42" s="461">
        <v>12.268427000000001</v>
      </c>
      <c r="AW42" s="461">
        <v>5.9444660000000002</v>
      </c>
      <c r="AX42" s="461">
        <v>55.766658999999997</v>
      </c>
      <c r="AY42" s="461">
        <v>8.7435589999999994</v>
      </c>
      <c r="AZ42" s="461">
        <v>26.846322000000001</v>
      </c>
      <c r="BA42" s="461">
        <v>2.9570289999999999</v>
      </c>
      <c r="BB42" s="461">
        <v>13.054442</v>
      </c>
      <c r="BC42" s="461">
        <v>0.63729800000000003</v>
      </c>
      <c r="BD42" s="461">
        <v>2.1358000000000001</v>
      </c>
      <c r="BE42" s="461">
        <v>2.643672</v>
      </c>
      <c r="BF42" s="461">
        <v>1.6553199999999999</v>
      </c>
      <c r="BG42" s="461">
        <v>1.954151</v>
      </c>
      <c r="BH42" s="461">
        <v>7.2658259999999997</v>
      </c>
      <c r="BI42" s="461">
        <v>1.067447</v>
      </c>
      <c r="BJ42" s="461">
        <v>106.829573</v>
      </c>
      <c r="BK42" s="461">
        <v>48.269514000000001</v>
      </c>
      <c r="BL42" s="640">
        <v>3852.1082240000001</v>
      </c>
      <c r="BM42" s="461">
        <v>3.0753050000000002</v>
      </c>
      <c r="BN42" s="461">
        <v>70.349136999999999</v>
      </c>
      <c r="BO42" s="461">
        <v>499.46226799999999</v>
      </c>
      <c r="BP42" s="461">
        <v>2.6550159999999998</v>
      </c>
      <c r="BQ42" s="461">
        <v>0.57960500000000004</v>
      </c>
      <c r="BR42" s="461">
        <v>427.90260899999998</v>
      </c>
      <c r="BS42" s="461">
        <v>1.4656480000000001</v>
      </c>
      <c r="BT42" s="461">
        <v>2.653105</v>
      </c>
      <c r="BU42" s="461">
        <v>1.106339</v>
      </c>
      <c r="BV42" s="461">
        <v>24.277107000000001</v>
      </c>
      <c r="BW42" s="461">
        <v>6.7610840000000003</v>
      </c>
      <c r="BX42" s="461">
        <v>578.54879200000005</v>
      </c>
      <c r="BY42" s="461">
        <v>166.97493299999999</v>
      </c>
      <c r="BZ42" s="461">
        <v>0.34526800000000002</v>
      </c>
      <c r="CA42" s="461">
        <v>3.794489</v>
      </c>
    </row>
    <row r="43" spans="1:79" ht="15" x14ac:dyDescent="0.25">
      <c r="A43" s="449">
        <v>34</v>
      </c>
      <c r="B43" s="440"/>
      <c r="C43" s="440"/>
      <c r="D43" s="442" t="s">
        <v>451</v>
      </c>
      <c r="E43" s="461">
        <v>1.348624</v>
      </c>
      <c r="F43" s="461">
        <v>3.710636</v>
      </c>
      <c r="G43" s="461">
        <v>34.788697999999997</v>
      </c>
      <c r="H43" s="461">
        <v>2317.0472880000002</v>
      </c>
      <c r="I43" s="461">
        <v>40.522475999999997</v>
      </c>
      <c r="J43" s="779">
        <v>0.71980200000000005</v>
      </c>
      <c r="K43" s="640">
        <v>1.778672</v>
      </c>
      <c r="L43" s="461">
        <v>42.883324000000002</v>
      </c>
      <c r="M43" s="461">
        <v>2.8505940000000001</v>
      </c>
      <c r="N43" s="461">
        <v>105.389351</v>
      </c>
      <c r="O43" s="461">
        <v>1.855416</v>
      </c>
      <c r="P43" s="461">
        <v>16.173560999999999</v>
      </c>
      <c r="Q43" s="468">
        <v>1.0134669999999999</v>
      </c>
      <c r="R43" s="461">
        <v>7.9464290000000002</v>
      </c>
      <c r="S43" s="461">
        <v>173.93031400000001</v>
      </c>
      <c r="T43" s="461">
        <v>315.68123200000002</v>
      </c>
      <c r="U43" s="461">
        <v>575.18098399999997</v>
      </c>
      <c r="V43" s="461">
        <v>165.81137899999999</v>
      </c>
      <c r="W43" s="461">
        <v>2.527075</v>
      </c>
      <c r="X43" s="461">
        <v>1.0216639999999999</v>
      </c>
      <c r="Y43" s="651">
        <v>1.103666</v>
      </c>
      <c r="Z43" s="652">
        <v>2.8034240000000001</v>
      </c>
      <c r="AA43" s="461">
        <v>648.08915100000002</v>
      </c>
      <c r="AB43" s="461">
        <v>95.625303000000002</v>
      </c>
      <c r="AC43" s="461">
        <v>0.96743100000000004</v>
      </c>
      <c r="AD43" s="461">
        <v>422.16320899999999</v>
      </c>
      <c r="AE43" s="461">
        <v>5.0368839999999997</v>
      </c>
      <c r="AF43" s="461">
        <v>35.910454000000001</v>
      </c>
      <c r="AG43" s="461">
        <v>86.272135000000006</v>
      </c>
      <c r="AH43" s="461">
        <v>110.513077</v>
      </c>
      <c r="AI43" s="461">
        <v>2.521779</v>
      </c>
      <c r="AJ43" s="461">
        <v>31.167988000000001</v>
      </c>
      <c r="AK43" s="461">
        <v>1.1255269999999999</v>
      </c>
      <c r="AL43" s="461">
        <v>30.817352</v>
      </c>
      <c r="AM43" s="640">
        <v>130.48402999999999</v>
      </c>
      <c r="AN43" s="461">
        <v>143.249684</v>
      </c>
      <c r="AO43" s="461">
        <v>0.831874</v>
      </c>
      <c r="AP43" s="461">
        <v>10.975517</v>
      </c>
      <c r="AQ43" s="461">
        <v>0.29094500000000001</v>
      </c>
      <c r="AR43" s="779">
        <v>1.445354</v>
      </c>
      <c r="AS43" s="461">
        <v>1.290459</v>
      </c>
      <c r="AT43" s="461">
        <v>3.9661650000000002</v>
      </c>
      <c r="AU43" s="461">
        <v>484.087538</v>
      </c>
      <c r="AV43" s="461">
        <v>3.3186849999999999</v>
      </c>
      <c r="AW43" s="461">
        <v>6.0079799999999999</v>
      </c>
      <c r="AX43" s="461">
        <v>173.18668</v>
      </c>
      <c r="AY43" s="461">
        <v>17.326411</v>
      </c>
      <c r="AZ43" s="461">
        <v>60.925258999999997</v>
      </c>
      <c r="BA43" s="461">
        <v>5.514024</v>
      </c>
      <c r="BB43" s="461">
        <v>42.067937000000001</v>
      </c>
      <c r="BC43" s="461">
        <v>1.8657060000000001</v>
      </c>
      <c r="BD43" s="461">
        <v>5.1797589999999998</v>
      </c>
      <c r="BE43" s="461">
        <v>2.5368940000000002</v>
      </c>
      <c r="BF43" s="461">
        <v>4.1918030000000002</v>
      </c>
      <c r="BG43" s="461">
        <v>3.471095</v>
      </c>
      <c r="BH43" s="461">
        <v>20.769898999999999</v>
      </c>
      <c r="BI43" s="461">
        <v>1.3360559999999999</v>
      </c>
      <c r="BJ43" s="461">
        <v>275.99023299999999</v>
      </c>
      <c r="BK43" s="461">
        <v>96.230215999999999</v>
      </c>
      <c r="BL43" s="640">
        <v>7355.5822749999998</v>
      </c>
      <c r="BM43" s="461">
        <v>7.882015</v>
      </c>
      <c r="BN43" s="461">
        <v>235.149216</v>
      </c>
      <c r="BO43" s="461">
        <v>516.92855899999995</v>
      </c>
      <c r="BP43" s="461">
        <v>1.012913</v>
      </c>
      <c r="BQ43" s="461">
        <v>0.78638399999999997</v>
      </c>
      <c r="BR43" s="461">
        <v>906.35825999999997</v>
      </c>
      <c r="BS43" s="461">
        <v>3.6420210000000002</v>
      </c>
      <c r="BT43" s="461">
        <v>3.4498329999999999</v>
      </c>
      <c r="BU43" s="461">
        <v>1.389872</v>
      </c>
      <c r="BV43" s="461">
        <v>61.050969000000002</v>
      </c>
      <c r="BW43" s="461">
        <v>6.1620359999999996</v>
      </c>
      <c r="BX43" s="461">
        <v>1713.7501030000001</v>
      </c>
      <c r="BY43" s="461">
        <v>280.46626400000002</v>
      </c>
      <c r="BZ43" s="461">
        <v>0.53835900000000003</v>
      </c>
      <c r="CA43" s="461">
        <v>7.1030990000000003</v>
      </c>
    </row>
    <row r="44" spans="1:79" ht="15" x14ac:dyDescent="0.25">
      <c r="A44" s="449">
        <v>35</v>
      </c>
      <c r="B44" s="440"/>
      <c r="C44" s="440"/>
      <c r="D44" s="442" t="s">
        <v>1</v>
      </c>
      <c r="E44" s="461">
        <v>3.5534029999999999</v>
      </c>
      <c r="F44" s="461">
        <v>6.5007900000000003</v>
      </c>
      <c r="G44" s="461">
        <v>63.309334</v>
      </c>
      <c r="H44" s="461">
        <v>4411.2491149999996</v>
      </c>
      <c r="I44" s="461">
        <v>87.969337999999993</v>
      </c>
      <c r="J44" s="779">
        <v>1.450861</v>
      </c>
      <c r="K44" s="640">
        <v>2.9058850000000001</v>
      </c>
      <c r="L44" s="461">
        <v>114.451975</v>
      </c>
      <c r="M44" s="461">
        <v>4.1466229999999999</v>
      </c>
      <c r="N44" s="461">
        <v>92.139099999999999</v>
      </c>
      <c r="O44" s="461">
        <v>3.4670830000000001</v>
      </c>
      <c r="P44" s="461">
        <v>37.125763999999997</v>
      </c>
      <c r="Q44" s="468">
        <v>3.9205429999999999</v>
      </c>
      <c r="R44" s="461">
        <v>17.276616000000001</v>
      </c>
      <c r="S44" s="461">
        <v>165.68092100000001</v>
      </c>
      <c r="T44" s="461">
        <v>558.99339499999996</v>
      </c>
      <c r="U44" s="461">
        <v>917.48730499999999</v>
      </c>
      <c r="V44" s="461">
        <v>155.336826</v>
      </c>
      <c r="W44" s="461">
        <v>4.9702989999999998</v>
      </c>
      <c r="X44" s="461">
        <v>2.353164</v>
      </c>
      <c r="Y44" s="651">
        <v>1.789353</v>
      </c>
      <c r="Z44" s="652">
        <v>5.6938690000000003</v>
      </c>
      <c r="AA44" s="461">
        <v>1061.9090229999999</v>
      </c>
      <c r="AB44" s="461">
        <v>83.750684000000007</v>
      </c>
      <c r="AC44" s="461">
        <v>1.691713</v>
      </c>
      <c r="AD44" s="461">
        <v>657.28668600000003</v>
      </c>
      <c r="AE44" s="461">
        <v>12.645676</v>
      </c>
      <c r="AF44" s="461">
        <v>70.527157000000003</v>
      </c>
      <c r="AG44" s="461">
        <v>61.439104999999998</v>
      </c>
      <c r="AH44" s="461">
        <v>123.613058</v>
      </c>
      <c r="AI44" s="461">
        <v>4.5657370000000004</v>
      </c>
      <c r="AJ44" s="461">
        <v>66.393901999999997</v>
      </c>
      <c r="AK44" s="461">
        <v>3.0916830000000002</v>
      </c>
      <c r="AL44" s="461">
        <v>32.757165000000001</v>
      </c>
      <c r="AM44" s="640">
        <v>213.883849</v>
      </c>
      <c r="AN44" s="461">
        <v>109.332593</v>
      </c>
      <c r="AO44" s="461">
        <v>2.0276960000000002</v>
      </c>
      <c r="AP44" s="461">
        <v>21.997838999999999</v>
      </c>
      <c r="AQ44" s="461">
        <v>0.54693599999999998</v>
      </c>
      <c r="AR44" s="779">
        <v>3.1039300000000001</v>
      </c>
      <c r="AS44" s="461">
        <v>2.4516070000000001</v>
      </c>
      <c r="AT44" s="461">
        <v>8.3493720000000007</v>
      </c>
      <c r="AU44" s="461">
        <v>723.16065100000003</v>
      </c>
      <c r="AV44" s="461">
        <v>16.072929999999999</v>
      </c>
      <c r="AW44" s="461">
        <v>14.713385000000001</v>
      </c>
      <c r="AX44" s="461">
        <v>230.21208300000001</v>
      </c>
      <c r="AY44" s="461">
        <v>26.953357</v>
      </c>
      <c r="AZ44" s="461">
        <v>47.143594999999998</v>
      </c>
      <c r="BA44" s="461">
        <v>9.3929720000000003</v>
      </c>
      <c r="BB44" s="461">
        <v>31.685245999999999</v>
      </c>
      <c r="BC44" s="461">
        <v>3.2715290000000001</v>
      </c>
      <c r="BD44" s="461">
        <v>8.619942</v>
      </c>
      <c r="BE44" s="461">
        <v>6.8010260000000002</v>
      </c>
      <c r="BF44" s="461">
        <v>7.4395470000000001</v>
      </c>
      <c r="BG44" s="461">
        <v>5.8148809999999997</v>
      </c>
      <c r="BH44" s="461">
        <v>29.278029</v>
      </c>
      <c r="BI44" s="461">
        <v>3.3116569999999999</v>
      </c>
      <c r="BJ44" s="461">
        <v>311.34204199999999</v>
      </c>
      <c r="BK44" s="461">
        <v>77.057665999999998</v>
      </c>
      <c r="BL44" s="640">
        <v>17084.111508999998</v>
      </c>
      <c r="BM44" s="461">
        <v>15.27914</v>
      </c>
      <c r="BN44" s="461">
        <v>157.2526</v>
      </c>
      <c r="BO44" s="461">
        <v>1052.8189609999999</v>
      </c>
      <c r="BP44" s="461">
        <v>4.1067830000000001</v>
      </c>
      <c r="BQ44" s="461">
        <v>1.1448499999999999</v>
      </c>
      <c r="BR44" s="461">
        <v>1860.2486220000001</v>
      </c>
      <c r="BS44" s="461">
        <v>6.9950559999999999</v>
      </c>
      <c r="BT44" s="461">
        <v>6.9895189999999996</v>
      </c>
      <c r="BU44" s="461">
        <v>3.2431649999999999</v>
      </c>
      <c r="BV44" s="461">
        <v>98.807869999999994</v>
      </c>
      <c r="BW44" s="461">
        <v>13.095356000000001</v>
      </c>
      <c r="BX44" s="461">
        <v>3122.0057940000002</v>
      </c>
      <c r="BY44" s="461">
        <v>401.376037</v>
      </c>
      <c r="BZ44" s="461">
        <v>1.192002</v>
      </c>
      <c r="CA44" s="461">
        <v>14.113607999999999</v>
      </c>
    </row>
    <row r="45" spans="1:79" ht="15" x14ac:dyDescent="0.25">
      <c r="A45" s="449">
        <v>36</v>
      </c>
      <c r="B45" s="440"/>
      <c r="C45" s="440"/>
      <c r="D45" s="442" t="s">
        <v>452</v>
      </c>
      <c r="E45" s="461">
        <v>3.9879999999999999E-2</v>
      </c>
      <c r="F45" s="461">
        <v>7.1527999999999994E-2</v>
      </c>
      <c r="G45" s="461">
        <v>0.89559500000000003</v>
      </c>
      <c r="H45" s="461">
        <v>59.911673999999998</v>
      </c>
      <c r="I45" s="461">
        <v>1.1833910000000001</v>
      </c>
      <c r="J45" s="779">
        <v>1.9372E-2</v>
      </c>
      <c r="K45" s="640">
        <v>0.129945</v>
      </c>
      <c r="L45" s="461">
        <v>1.0755459999999999</v>
      </c>
      <c r="M45" s="461">
        <v>0.11645800000000001</v>
      </c>
      <c r="N45" s="461">
        <v>4.9483470000000001</v>
      </c>
      <c r="O45" s="461">
        <v>5.0164E-2</v>
      </c>
      <c r="P45" s="461">
        <v>0.39016400000000001</v>
      </c>
      <c r="Q45" s="468">
        <v>4.1388000000000001E-2</v>
      </c>
      <c r="R45" s="461">
        <v>0.16667899999999999</v>
      </c>
      <c r="S45" s="461">
        <v>4.7151870000000002</v>
      </c>
      <c r="T45" s="461">
        <v>10.931145000000001</v>
      </c>
      <c r="U45" s="461">
        <v>14.286567</v>
      </c>
      <c r="V45" s="461">
        <v>7.8419350000000003</v>
      </c>
      <c r="W45" s="461">
        <v>5.8647999999999999E-2</v>
      </c>
      <c r="X45" s="461">
        <v>4.9591999999999997E-2</v>
      </c>
      <c r="Y45" s="651">
        <v>4.5599000000000001E-2</v>
      </c>
      <c r="Z45" s="652">
        <v>6.5931000000000003E-2</v>
      </c>
      <c r="AA45" s="461">
        <v>14.924035</v>
      </c>
      <c r="AB45" s="461">
        <v>3.2678609999999999</v>
      </c>
      <c r="AC45" s="461">
        <v>2.8149E-2</v>
      </c>
      <c r="AD45" s="461">
        <v>13.800865</v>
      </c>
      <c r="AE45" s="461">
        <v>0.164599</v>
      </c>
      <c r="AF45" s="461">
        <v>0.70783300000000005</v>
      </c>
      <c r="AG45" s="461">
        <v>3.951857</v>
      </c>
      <c r="AH45" s="461">
        <v>4.7000219999999997</v>
      </c>
      <c r="AI45" s="461">
        <v>5.9957999999999997E-2</v>
      </c>
      <c r="AJ45" s="461">
        <v>0.68437000000000003</v>
      </c>
      <c r="AK45" s="461">
        <v>2.6647000000000001E-2</v>
      </c>
      <c r="AL45" s="461">
        <v>2.2250549999999998</v>
      </c>
      <c r="AM45" s="640">
        <v>5.9860680000000004</v>
      </c>
      <c r="AN45" s="461">
        <v>4.4505400000000002</v>
      </c>
      <c r="AO45" s="461">
        <v>2.1205999999999999E-2</v>
      </c>
      <c r="AP45" s="461">
        <v>0.29855799999999999</v>
      </c>
      <c r="AQ45" s="461">
        <v>5.6820000000000004E-3</v>
      </c>
      <c r="AR45" s="779">
        <v>5.4254999999999998E-2</v>
      </c>
      <c r="AS45" s="461">
        <v>3.5846000000000003E-2</v>
      </c>
      <c r="AT45" s="461">
        <v>8.3252999999999994E-2</v>
      </c>
      <c r="AU45" s="461">
        <v>25.184555</v>
      </c>
      <c r="AV45" s="461">
        <v>0.12224400000000001</v>
      </c>
      <c r="AW45" s="461">
        <v>0.16933000000000001</v>
      </c>
      <c r="AX45" s="461">
        <v>9.0434909999999995</v>
      </c>
      <c r="AY45" s="461">
        <v>0.54206200000000004</v>
      </c>
      <c r="AZ45" s="461">
        <v>3.7001210000000002</v>
      </c>
      <c r="BA45" s="461">
        <v>0.118826</v>
      </c>
      <c r="BB45" s="461">
        <v>2.0738590000000001</v>
      </c>
      <c r="BC45" s="461">
        <v>3.6341999999999999E-2</v>
      </c>
      <c r="BD45" s="461">
        <v>0.215943</v>
      </c>
      <c r="BE45" s="461">
        <v>5.7549000000000003E-2</v>
      </c>
      <c r="BF45" s="461">
        <v>8.0640000000000003E-2</v>
      </c>
      <c r="BG45" s="461">
        <v>8.7831000000000006E-2</v>
      </c>
      <c r="BH45" s="461">
        <v>1.2575320000000001</v>
      </c>
      <c r="BI45" s="461">
        <v>2.9307E-2</v>
      </c>
      <c r="BJ45" s="461">
        <v>7.1677070000000001</v>
      </c>
      <c r="BK45" s="461">
        <v>5.882244</v>
      </c>
      <c r="BL45" s="640">
        <v>199.05729199999999</v>
      </c>
      <c r="BM45" s="461">
        <v>0.17974999999999999</v>
      </c>
      <c r="BN45" s="461">
        <v>13.640826000000001</v>
      </c>
      <c r="BO45" s="461">
        <v>15.284058999999999</v>
      </c>
      <c r="BP45" s="461">
        <v>3.7455000000000002E-2</v>
      </c>
      <c r="BQ45" s="461">
        <v>2.3986E-2</v>
      </c>
      <c r="BR45" s="461">
        <v>17.375295999999999</v>
      </c>
      <c r="BS45" s="461">
        <v>8.9419999999999999E-2</v>
      </c>
      <c r="BT45" s="461">
        <v>0.105919</v>
      </c>
      <c r="BU45" s="461">
        <v>3.0943999999999999E-2</v>
      </c>
      <c r="BV45" s="461">
        <v>2.768205</v>
      </c>
      <c r="BW45" s="461">
        <v>0.16472400000000001</v>
      </c>
      <c r="BX45" s="461">
        <v>37.791685999999999</v>
      </c>
      <c r="BY45" s="461">
        <v>19.238105000000001</v>
      </c>
      <c r="BZ45" s="461">
        <v>1.5203E-2</v>
      </c>
      <c r="CA45" s="461">
        <v>0.141342</v>
      </c>
    </row>
    <row r="46" spans="1:79" ht="15" x14ac:dyDescent="0.25">
      <c r="A46" s="449">
        <v>37</v>
      </c>
      <c r="B46" s="457" t="s">
        <v>4</v>
      </c>
      <c r="C46" s="457" t="s">
        <v>478</v>
      </c>
      <c r="D46" s="458" t="s">
        <v>0</v>
      </c>
      <c r="E46" s="463">
        <v>4726.9558770000003</v>
      </c>
      <c r="F46" s="463">
        <v>3701.3365829999998</v>
      </c>
      <c r="G46" s="463">
        <v>5853.9064699999999</v>
      </c>
      <c r="H46" s="463">
        <v>30875.296439000002</v>
      </c>
      <c r="I46" s="463">
        <v>7813.8105670000004</v>
      </c>
      <c r="J46" s="781">
        <v>3742.1035820000002</v>
      </c>
      <c r="K46" s="463">
        <v>7084.3512959999998</v>
      </c>
      <c r="L46" s="463">
        <v>6012.7529610000001</v>
      </c>
      <c r="M46" s="463">
        <v>9554.8554390000008</v>
      </c>
      <c r="N46" s="463">
        <v>35285.061033999998</v>
      </c>
      <c r="O46" s="463">
        <v>3923.058239</v>
      </c>
      <c r="P46" s="463">
        <v>5836.1760400000003</v>
      </c>
      <c r="Q46" s="785">
        <v>5264.6403350000001</v>
      </c>
      <c r="R46" s="463">
        <v>3761.51422</v>
      </c>
      <c r="S46" s="463">
        <v>25418.794932000001</v>
      </c>
      <c r="T46" s="463">
        <v>16053.797931999999</v>
      </c>
      <c r="U46" s="463">
        <v>37172.233404999999</v>
      </c>
      <c r="V46" s="463">
        <v>51091.313942000001</v>
      </c>
      <c r="W46" s="463">
        <v>3730.5296330000001</v>
      </c>
      <c r="X46" s="463">
        <v>4966.6065490000001</v>
      </c>
      <c r="Y46" s="655">
        <v>6602.1880959999999</v>
      </c>
      <c r="Z46" s="656">
        <v>4961.5704969999997</v>
      </c>
      <c r="AA46" s="463">
        <v>34821.007184000002</v>
      </c>
      <c r="AB46" s="463">
        <v>20515.765101000001</v>
      </c>
      <c r="AC46" s="463">
        <v>4279.3693979999998</v>
      </c>
      <c r="AD46" s="463">
        <v>14657.843913999999</v>
      </c>
      <c r="AE46" s="463">
        <v>9197.1417860000001</v>
      </c>
      <c r="AF46" s="463">
        <v>6217.801007</v>
      </c>
      <c r="AG46" s="463">
        <v>29060.997449999999</v>
      </c>
      <c r="AH46" s="463">
        <v>34054.253360000002</v>
      </c>
      <c r="AI46" s="463">
        <v>4081.3764110000002</v>
      </c>
      <c r="AJ46" s="463">
        <v>8329.254782</v>
      </c>
      <c r="AK46" s="463">
        <v>3122.498822</v>
      </c>
      <c r="AL46" s="463">
        <v>12032.071513000001</v>
      </c>
      <c r="AM46" s="463">
        <v>23459.792904000002</v>
      </c>
      <c r="AN46" s="463">
        <v>27235.514185</v>
      </c>
      <c r="AO46" s="463">
        <v>1715.162587</v>
      </c>
      <c r="AP46" s="463">
        <v>10436.306787</v>
      </c>
      <c r="AQ46" s="463">
        <v>2077.518067</v>
      </c>
      <c r="AR46" s="781">
        <v>4941.911102</v>
      </c>
      <c r="AS46" s="463">
        <v>3334.5031079999999</v>
      </c>
      <c r="AT46" s="463">
        <v>4607.1733720000002</v>
      </c>
      <c r="AU46" s="463">
        <v>44081.624800999998</v>
      </c>
      <c r="AV46" s="463">
        <v>4929.5400929999996</v>
      </c>
      <c r="AW46" s="463">
        <v>4136.9935500000001</v>
      </c>
      <c r="AX46" s="463">
        <v>29469.620988999999</v>
      </c>
      <c r="AY46" s="463">
        <v>30836.479974999998</v>
      </c>
      <c r="AZ46" s="463">
        <v>23130.430924</v>
      </c>
      <c r="BA46" s="463">
        <v>3862.8636120000001</v>
      </c>
      <c r="BB46" s="463">
        <v>17034.090872000001</v>
      </c>
      <c r="BC46" s="463">
        <v>2460.335896</v>
      </c>
      <c r="BD46" s="463">
        <v>7261.6413259999999</v>
      </c>
      <c r="BE46" s="463">
        <v>3323.7819949999998</v>
      </c>
      <c r="BF46" s="463">
        <v>2726.8346510000001</v>
      </c>
      <c r="BG46" s="463">
        <v>5005.8102010000002</v>
      </c>
      <c r="BH46" s="463">
        <v>10366.827823</v>
      </c>
      <c r="BI46" s="463">
        <v>3893.89365</v>
      </c>
      <c r="BJ46" s="463">
        <v>32176.478253000001</v>
      </c>
      <c r="BK46" s="463">
        <v>32762.618291999999</v>
      </c>
      <c r="BL46" s="463">
        <v>108277.78367200001</v>
      </c>
      <c r="BM46" s="463">
        <v>4465.5854419999996</v>
      </c>
      <c r="BN46" s="463">
        <v>73253.755510999996</v>
      </c>
      <c r="BO46" s="463">
        <v>39377.191883</v>
      </c>
      <c r="BP46" s="463">
        <v>4225.6055100000003</v>
      </c>
      <c r="BQ46" s="463">
        <v>4874.4715239999996</v>
      </c>
      <c r="BR46" s="463">
        <v>13500.422417</v>
      </c>
      <c r="BS46" s="463">
        <v>5149.2460110000002</v>
      </c>
      <c r="BT46" s="463">
        <v>5377.9175100000002</v>
      </c>
      <c r="BU46" s="463">
        <v>3428.3219690000001</v>
      </c>
      <c r="BV46" s="463">
        <v>13133.681058</v>
      </c>
      <c r="BW46" s="463">
        <v>6695.5083329999998</v>
      </c>
      <c r="BX46" s="463">
        <v>35416.530166999997</v>
      </c>
      <c r="BY46" s="463">
        <v>27440.996060000001</v>
      </c>
      <c r="BZ46" s="463">
        <v>2313.1508520000002</v>
      </c>
      <c r="CA46" s="463">
        <v>5759.984888</v>
      </c>
    </row>
    <row r="47" spans="1:79" ht="15" x14ac:dyDescent="0.25">
      <c r="A47" s="449">
        <v>38</v>
      </c>
      <c r="B47" s="457"/>
      <c r="C47" s="457"/>
      <c r="D47" s="458" t="s">
        <v>451</v>
      </c>
      <c r="E47" s="463">
        <v>11634.393131999999</v>
      </c>
      <c r="F47" s="463">
        <v>8819.6311949999999</v>
      </c>
      <c r="G47" s="463">
        <v>12251.074936000001</v>
      </c>
      <c r="H47" s="463">
        <v>74763.321800999998</v>
      </c>
      <c r="I47" s="463">
        <v>19415.536986999999</v>
      </c>
      <c r="J47" s="781">
        <v>9670.1038179999996</v>
      </c>
      <c r="K47" s="463">
        <v>22921.958140999999</v>
      </c>
      <c r="L47" s="463">
        <v>12756.507367</v>
      </c>
      <c r="M47" s="463">
        <v>33569.238765000002</v>
      </c>
      <c r="N47" s="463">
        <v>123508.788416</v>
      </c>
      <c r="O47" s="463">
        <v>10944.730533</v>
      </c>
      <c r="P47" s="463">
        <v>11816.348335999999</v>
      </c>
      <c r="Q47" s="785">
        <v>14055.544501</v>
      </c>
      <c r="R47" s="463">
        <v>7624.0573869999998</v>
      </c>
      <c r="S47" s="463">
        <v>81757.508310000005</v>
      </c>
      <c r="T47" s="463">
        <v>36756.396467999999</v>
      </c>
      <c r="U47" s="463">
        <v>116803.837772</v>
      </c>
      <c r="V47" s="463">
        <v>183521.54141999999</v>
      </c>
      <c r="W47" s="463">
        <v>7758.5316220000004</v>
      </c>
      <c r="X47" s="463">
        <v>14368.302137999999</v>
      </c>
      <c r="Y47" s="655">
        <v>21542.512021999999</v>
      </c>
      <c r="Z47" s="656">
        <v>12310.278818000001</v>
      </c>
      <c r="AA47" s="463">
        <v>98936.544016</v>
      </c>
      <c r="AB47" s="463">
        <v>67871.306003000005</v>
      </c>
      <c r="AC47" s="463">
        <v>11612.730333</v>
      </c>
      <c r="AD47" s="463">
        <v>30555.306127</v>
      </c>
      <c r="AE47" s="463">
        <v>25683.293842999999</v>
      </c>
      <c r="AF47" s="463">
        <v>13410.531879</v>
      </c>
      <c r="AG47" s="463">
        <v>101500.346879</v>
      </c>
      <c r="AH47" s="463">
        <v>113538.992077</v>
      </c>
      <c r="AI47" s="463">
        <v>11566.464871</v>
      </c>
      <c r="AJ47" s="463">
        <v>18775.928909999999</v>
      </c>
      <c r="AK47" s="463">
        <v>6506.4122699999998</v>
      </c>
      <c r="AL47" s="463">
        <v>36456.451308000003</v>
      </c>
      <c r="AM47" s="463">
        <v>61858.418555999997</v>
      </c>
      <c r="AN47" s="463">
        <v>93168.109750999996</v>
      </c>
      <c r="AO47" s="463">
        <v>3637.4712629999999</v>
      </c>
      <c r="AP47" s="463">
        <v>30075.026990999999</v>
      </c>
      <c r="AQ47" s="463">
        <v>4305.1349190000001</v>
      </c>
      <c r="AR47" s="781">
        <v>14336.358619000001</v>
      </c>
      <c r="AS47" s="463">
        <v>8903.1698620000006</v>
      </c>
      <c r="AT47" s="463">
        <v>9658.4558070000003</v>
      </c>
      <c r="AU47" s="463">
        <v>146471.36709700001</v>
      </c>
      <c r="AV47" s="463">
        <v>10109.651603</v>
      </c>
      <c r="AW47" s="463">
        <v>9015.0745320000005</v>
      </c>
      <c r="AX47" s="463">
        <v>104039.312097</v>
      </c>
      <c r="AY47" s="463">
        <v>106419.6972</v>
      </c>
      <c r="AZ47" s="463">
        <v>82341.474103</v>
      </c>
      <c r="BA47" s="463">
        <v>9709.0941999999995</v>
      </c>
      <c r="BB47" s="463">
        <v>58639.590040000003</v>
      </c>
      <c r="BC47" s="463">
        <v>5612.4409699999997</v>
      </c>
      <c r="BD47" s="463">
        <v>17170.118576000001</v>
      </c>
      <c r="BE47" s="463">
        <v>6924.3917520000005</v>
      </c>
      <c r="BF47" s="463">
        <v>6084.7921779999997</v>
      </c>
      <c r="BG47" s="463">
        <v>14152.058351</v>
      </c>
      <c r="BH47" s="463">
        <v>27614.086167000001</v>
      </c>
      <c r="BI47" s="463">
        <v>9491.7589840000001</v>
      </c>
      <c r="BJ47" s="463">
        <v>103274.906355</v>
      </c>
      <c r="BK47" s="463">
        <v>117811.544243</v>
      </c>
      <c r="BL47" s="463">
        <v>300860.70689999999</v>
      </c>
      <c r="BM47" s="463">
        <v>12296.501166</v>
      </c>
      <c r="BN47" s="463">
        <v>269398.40509499999</v>
      </c>
      <c r="BO47" s="463">
        <v>118447.521978</v>
      </c>
      <c r="BP47" s="463">
        <v>10682.713954999999</v>
      </c>
      <c r="BQ47" s="463">
        <v>14020.727355000001</v>
      </c>
      <c r="BR47" s="463">
        <v>28744.648402999999</v>
      </c>
      <c r="BS47" s="463">
        <v>14634.068918000001</v>
      </c>
      <c r="BT47" s="463">
        <v>13574.196572000001</v>
      </c>
      <c r="BU47" s="463">
        <v>7113.3795870000004</v>
      </c>
      <c r="BV47" s="463">
        <v>38750.030282</v>
      </c>
      <c r="BW47" s="463">
        <v>17419.27893</v>
      </c>
      <c r="BX47" s="463">
        <v>87943.757393000007</v>
      </c>
      <c r="BY47" s="463">
        <v>72238.708471000005</v>
      </c>
      <c r="BZ47" s="463">
        <v>5025.402411</v>
      </c>
      <c r="CA47" s="463">
        <v>12928.237149</v>
      </c>
    </row>
    <row r="48" spans="1:79" ht="15" x14ac:dyDescent="0.25">
      <c r="A48" s="449">
        <v>39</v>
      </c>
      <c r="B48" s="457"/>
      <c r="C48" s="457"/>
      <c r="D48" s="458" t="s">
        <v>1</v>
      </c>
      <c r="E48" s="463">
        <v>9726.0959550000007</v>
      </c>
      <c r="F48" s="463">
        <v>7535.9653950000002</v>
      </c>
      <c r="G48" s="463">
        <v>11451.943284000001</v>
      </c>
      <c r="H48" s="463">
        <v>63192.193268000003</v>
      </c>
      <c r="I48" s="463">
        <v>16128.580909</v>
      </c>
      <c r="J48" s="781">
        <v>7825.7199030000002</v>
      </c>
      <c r="K48" s="463">
        <v>16082.811825999999</v>
      </c>
      <c r="L48" s="463">
        <v>11810.116801</v>
      </c>
      <c r="M48" s="463">
        <v>22423.225654999998</v>
      </c>
      <c r="N48" s="463">
        <v>82680.137178000004</v>
      </c>
      <c r="O48" s="463">
        <v>8426.2416159999993</v>
      </c>
      <c r="P48" s="463">
        <v>11307.580329</v>
      </c>
      <c r="Q48" s="785">
        <v>11132.460079</v>
      </c>
      <c r="R48" s="463">
        <v>7290.3701799999999</v>
      </c>
      <c r="S48" s="463">
        <v>57578.152572999999</v>
      </c>
      <c r="T48" s="463">
        <v>32281.198702000002</v>
      </c>
      <c r="U48" s="463">
        <v>83455.405809999997</v>
      </c>
      <c r="V48" s="463">
        <v>121007.61532700001</v>
      </c>
      <c r="W48" s="463">
        <v>7284.7996759999996</v>
      </c>
      <c r="X48" s="463">
        <v>10809.324904999999</v>
      </c>
      <c r="Y48" s="655">
        <v>15039.537532</v>
      </c>
      <c r="Z48" s="656">
        <v>10236.481872</v>
      </c>
      <c r="AA48" s="463">
        <v>75285.224686999994</v>
      </c>
      <c r="AB48" s="463">
        <v>46989.603429000003</v>
      </c>
      <c r="AC48" s="463">
        <v>9102.0349279999991</v>
      </c>
      <c r="AD48" s="463">
        <v>28641.397229999999</v>
      </c>
      <c r="AE48" s="463">
        <v>19757.693660000001</v>
      </c>
      <c r="AF48" s="463">
        <v>12274.041363</v>
      </c>
      <c r="AG48" s="463">
        <v>68034.780058999997</v>
      </c>
      <c r="AH48" s="463">
        <v>78246.043758</v>
      </c>
      <c r="AI48" s="463">
        <v>8816.0177559999993</v>
      </c>
      <c r="AJ48" s="463">
        <v>16663.130171000001</v>
      </c>
      <c r="AK48" s="463">
        <v>6100.7841639999997</v>
      </c>
      <c r="AL48" s="463">
        <v>26636.547471999998</v>
      </c>
      <c r="AM48" s="463">
        <v>49403.591939999998</v>
      </c>
      <c r="AN48" s="463">
        <v>63223.422935000002</v>
      </c>
      <c r="AO48" s="463">
        <v>3368.427635</v>
      </c>
      <c r="AP48" s="463">
        <v>22681.983955</v>
      </c>
      <c r="AQ48" s="463">
        <v>4052.6749239999999</v>
      </c>
      <c r="AR48" s="781">
        <v>10767.276621999999</v>
      </c>
      <c r="AS48" s="463">
        <v>7053.4161400000003</v>
      </c>
      <c r="AT48" s="463">
        <v>9017.3788490000006</v>
      </c>
      <c r="AU48" s="463">
        <v>101140.54066300001</v>
      </c>
      <c r="AV48" s="463">
        <v>9586.542571</v>
      </c>
      <c r="AW48" s="463">
        <v>8191.2601619999996</v>
      </c>
      <c r="AX48" s="463">
        <v>69298.243308000005</v>
      </c>
      <c r="AY48" s="463">
        <v>71839.768289</v>
      </c>
      <c r="AZ48" s="463">
        <v>54575.046128000002</v>
      </c>
      <c r="BA48" s="463">
        <v>8003.7373809999999</v>
      </c>
      <c r="BB48" s="463">
        <v>39645.813733000003</v>
      </c>
      <c r="BC48" s="463">
        <v>4940.6421620000001</v>
      </c>
      <c r="BD48" s="463">
        <v>14747.983587000001</v>
      </c>
      <c r="BE48" s="463">
        <v>6493.5078720000001</v>
      </c>
      <c r="BF48" s="463">
        <v>5438.5153719999998</v>
      </c>
      <c r="BG48" s="463">
        <v>10803.573118</v>
      </c>
      <c r="BH48" s="463">
        <v>21913.890909000002</v>
      </c>
      <c r="BI48" s="463">
        <v>7984.3565120000003</v>
      </c>
      <c r="BJ48" s="463">
        <v>72825.672126999998</v>
      </c>
      <c r="BK48" s="463">
        <v>77634.918460000001</v>
      </c>
      <c r="BL48" s="463">
        <v>232241.873215</v>
      </c>
      <c r="BM48" s="463">
        <v>9547.1285669999997</v>
      </c>
      <c r="BN48" s="463">
        <v>175220.70862600001</v>
      </c>
      <c r="BO48" s="463">
        <v>86944.114008000004</v>
      </c>
      <c r="BP48" s="463">
        <v>8767.9978030000002</v>
      </c>
      <c r="BQ48" s="463">
        <v>10585.707672</v>
      </c>
      <c r="BR48" s="463">
        <v>26545.086665999999</v>
      </c>
      <c r="BS48" s="463">
        <v>11133.903764999999</v>
      </c>
      <c r="BT48" s="463">
        <v>11158.337131</v>
      </c>
      <c r="BU48" s="463">
        <v>6689.8434850000003</v>
      </c>
      <c r="BV48" s="463">
        <v>28791.220867</v>
      </c>
      <c r="BW48" s="463">
        <v>14034.659054</v>
      </c>
      <c r="BX48" s="463">
        <v>73088.768565000006</v>
      </c>
      <c r="BY48" s="463">
        <v>57752.959453000003</v>
      </c>
      <c r="BZ48" s="463">
        <v>4575.5809410000002</v>
      </c>
      <c r="CA48" s="463">
        <v>11508.417449</v>
      </c>
    </row>
    <row r="49" spans="1:79" ht="15" x14ac:dyDescent="0.25">
      <c r="A49" s="449">
        <v>40</v>
      </c>
      <c r="B49" s="457"/>
      <c r="C49" s="457"/>
      <c r="D49" s="458" t="s">
        <v>452</v>
      </c>
      <c r="E49" s="463">
        <v>10086.947834000001</v>
      </c>
      <c r="F49" s="463">
        <v>7510.3012319999998</v>
      </c>
      <c r="G49" s="463">
        <v>9609.4987739999997</v>
      </c>
      <c r="H49" s="463">
        <v>64241.888661999998</v>
      </c>
      <c r="I49" s="463">
        <v>16919.088657</v>
      </c>
      <c r="J49" s="781">
        <v>8599.7162279999993</v>
      </c>
      <c r="K49" s="463">
        <v>22447.423653999998</v>
      </c>
      <c r="L49" s="463">
        <v>10101.450966</v>
      </c>
      <c r="M49" s="463">
        <v>33820.729766999997</v>
      </c>
      <c r="N49" s="463">
        <v>124283.350614</v>
      </c>
      <c r="O49" s="463">
        <v>10093.82661</v>
      </c>
      <c r="P49" s="463">
        <v>9049.2007890000004</v>
      </c>
      <c r="Q49" s="785">
        <v>12701.636340999999</v>
      </c>
      <c r="R49" s="463">
        <v>5843.2955030000003</v>
      </c>
      <c r="S49" s="463">
        <v>79889.290366999994</v>
      </c>
      <c r="T49" s="463">
        <v>30572.173293</v>
      </c>
      <c r="U49" s="463">
        <v>113141.325442</v>
      </c>
      <c r="V49" s="463">
        <v>186217.877618</v>
      </c>
      <c r="W49" s="463">
        <v>6058.6897909999998</v>
      </c>
      <c r="X49" s="463">
        <v>13463.019448999999</v>
      </c>
      <c r="Y49" s="655">
        <v>21160.524328</v>
      </c>
      <c r="Z49" s="656">
        <v>10718.953111999999</v>
      </c>
      <c r="AA49" s="463">
        <v>91985.693761999995</v>
      </c>
      <c r="AB49" s="463">
        <v>66996.901511000004</v>
      </c>
      <c r="AC49" s="463">
        <v>10574.893053</v>
      </c>
      <c r="AD49" s="463">
        <v>23900.503989000001</v>
      </c>
      <c r="AE49" s="463">
        <v>23697.721009000001</v>
      </c>
      <c r="AF49" s="463">
        <v>10738.281881999999</v>
      </c>
      <c r="AG49" s="463">
        <v>102063.556178</v>
      </c>
      <c r="AH49" s="463">
        <v>112381.335719</v>
      </c>
      <c r="AI49" s="463">
        <v>10741.688157000001</v>
      </c>
      <c r="AJ49" s="463">
        <v>15469.601952000001</v>
      </c>
      <c r="AK49" s="463">
        <v>5087.8297389999998</v>
      </c>
      <c r="AL49" s="463">
        <v>34818.206055000002</v>
      </c>
      <c r="AM49" s="463">
        <v>55562.255088999998</v>
      </c>
      <c r="AN49" s="463">
        <v>93038.164166999995</v>
      </c>
      <c r="AO49" s="463">
        <v>2879.665696</v>
      </c>
      <c r="AP49" s="463">
        <v>28133.257643000001</v>
      </c>
      <c r="AQ49" s="463">
        <v>3353.2458339999998</v>
      </c>
      <c r="AR49" s="781">
        <v>13448.617208</v>
      </c>
      <c r="AS49" s="463">
        <v>8045.2526539999999</v>
      </c>
      <c r="AT49" s="463">
        <v>7585.0717599999998</v>
      </c>
      <c r="AU49" s="463">
        <v>144807.176725</v>
      </c>
      <c r="AV49" s="463">
        <v>7815.6899370000001</v>
      </c>
      <c r="AW49" s="463">
        <v>7268.3558499999999</v>
      </c>
      <c r="AX49" s="463">
        <v>104983.872239</v>
      </c>
      <c r="AY49" s="463">
        <v>106586.15438599999</v>
      </c>
      <c r="AZ49" s="463">
        <v>83313.266814000002</v>
      </c>
      <c r="BA49" s="463">
        <v>8512.2045120000002</v>
      </c>
      <c r="BB49" s="463">
        <v>58681.697610000003</v>
      </c>
      <c r="BC49" s="463">
        <v>4657.9898309999999</v>
      </c>
      <c r="BD49" s="463">
        <v>14556.666018</v>
      </c>
      <c r="BE49" s="463">
        <v>5413.9237990000001</v>
      </c>
      <c r="BF49" s="463">
        <v>4981.381171</v>
      </c>
      <c r="BG49" s="463">
        <v>13128.92885</v>
      </c>
      <c r="BH49" s="463">
        <v>24923.949562999998</v>
      </c>
      <c r="BI49" s="463">
        <v>8186.6773480000002</v>
      </c>
      <c r="BJ49" s="463">
        <v>100836.642242</v>
      </c>
      <c r="BK49" s="463">
        <v>119582.485023</v>
      </c>
      <c r="BL49" s="463">
        <v>276963.39442999999</v>
      </c>
      <c r="BM49" s="463">
        <v>11273.504714000001</v>
      </c>
      <c r="BN49" s="463">
        <v>275372.15048399998</v>
      </c>
      <c r="BO49" s="463">
        <v>112793.55641</v>
      </c>
      <c r="BP49" s="463">
        <v>9395.4765609999995</v>
      </c>
      <c r="BQ49" s="463">
        <v>13105.230629</v>
      </c>
      <c r="BR49" s="463">
        <v>22817.802395999999</v>
      </c>
      <c r="BS49" s="463">
        <v>13607.416658</v>
      </c>
      <c r="BT49" s="463">
        <v>11927.140165999999</v>
      </c>
      <c r="BU49" s="463">
        <v>5545.7170409999999</v>
      </c>
      <c r="BV49" s="463">
        <v>36609.872775999997</v>
      </c>
      <c r="BW49" s="463">
        <v>15543.387060999999</v>
      </c>
      <c r="BX49" s="463">
        <v>76608.574313999998</v>
      </c>
      <c r="BY49" s="463">
        <v>64835.303087</v>
      </c>
      <c r="BZ49" s="463">
        <v>4043.6881400000002</v>
      </c>
      <c r="CA49" s="463">
        <v>10622.776977</v>
      </c>
    </row>
    <row r="50" spans="1:79" ht="15" x14ac:dyDescent="0.25">
      <c r="A50" s="449">
        <v>41</v>
      </c>
      <c r="B50" s="459"/>
      <c r="C50" s="459" t="s">
        <v>479</v>
      </c>
      <c r="D50" s="460" t="s">
        <v>0</v>
      </c>
      <c r="E50" s="464">
        <v>88.818821</v>
      </c>
      <c r="F50" s="464">
        <v>70.754120999999998</v>
      </c>
      <c r="G50" s="464">
        <v>115.029005</v>
      </c>
      <c r="H50" s="464">
        <v>807.56111699999997</v>
      </c>
      <c r="I50" s="464">
        <v>156.75305800000001</v>
      </c>
      <c r="J50" s="782">
        <v>69.627703999999994</v>
      </c>
      <c r="K50" s="464">
        <v>125.098613</v>
      </c>
      <c r="L50" s="464">
        <v>121.737707</v>
      </c>
      <c r="M50" s="464">
        <v>161.60136399999999</v>
      </c>
      <c r="N50" s="464">
        <v>586.02544</v>
      </c>
      <c r="O50" s="464">
        <v>72.067141000000007</v>
      </c>
      <c r="P50" s="464">
        <v>116.522947</v>
      </c>
      <c r="Q50" s="786">
        <v>96.363680000000002</v>
      </c>
      <c r="R50" s="464">
        <v>72.486180000000004</v>
      </c>
      <c r="S50" s="464">
        <v>453.56374599999998</v>
      </c>
      <c r="T50" s="464">
        <v>348.11080500000003</v>
      </c>
      <c r="U50" s="464">
        <v>730.35206100000005</v>
      </c>
      <c r="V50" s="464">
        <v>834.80944799999997</v>
      </c>
      <c r="W50" s="464">
        <v>69.821152999999995</v>
      </c>
      <c r="X50" s="464">
        <v>87.322190000000006</v>
      </c>
      <c r="Y50" s="657">
        <v>114.802103</v>
      </c>
      <c r="Z50" s="658">
        <v>91.721739999999997</v>
      </c>
      <c r="AA50" s="464">
        <v>860.64990299999999</v>
      </c>
      <c r="AB50" s="464">
        <v>357.82651700000002</v>
      </c>
      <c r="AC50" s="464">
        <v>78.000223000000005</v>
      </c>
      <c r="AD50" s="464">
        <v>324.68310300000002</v>
      </c>
      <c r="AE50" s="464">
        <v>168.310767</v>
      </c>
      <c r="AF50" s="464">
        <v>127.545198</v>
      </c>
      <c r="AG50" s="464">
        <v>472.56642599999998</v>
      </c>
      <c r="AH50" s="464">
        <v>589.03865900000005</v>
      </c>
      <c r="AI50" s="464">
        <v>77.837592999999998</v>
      </c>
      <c r="AJ50" s="464">
        <v>165.02801600000001</v>
      </c>
      <c r="AK50" s="464">
        <v>60.785916999999998</v>
      </c>
      <c r="AL50" s="464">
        <v>203.944772</v>
      </c>
      <c r="AM50" s="464">
        <v>415.89313499999997</v>
      </c>
      <c r="AN50" s="464">
        <v>451.77653700000002</v>
      </c>
      <c r="AO50" s="464">
        <v>31.685233</v>
      </c>
      <c r="AP50" s="464">
        <v>190.43795800000001</v>
      </c>
      <c r="AQ50" s="464">
        <v>39.223664999999997</v>
      </c>
      <c r="AR50" s="782">
        <v>91.024186999999998</v>
      </c>
      <c r="AS50" s="464">
        <v>58.401850000000003</v>
      </c>
      <c r="AT50" s="464">
        <v>85.467228000000006</v>
      </c>
      <c r="AU50" s="464">
        <v>966.54971399999999</v>
      </c>
      <c r="AV50" s="464">
        <v>97.015501999999998</v>
      </c>
      <c r="AW50" s="464">
        <v>78.826707999999996</v>
      </c>
      <c r="AX50" s="464">
        <v>488.14838700000001</v>
      </c>
      <c r="AY50" s="464">
        <v>470.62379299999998</v>
      </c>
      <c r="AZ50" s="464">
        <v>417.44306999999998</v>
      </c>
      <c r="BA50" s="464">
        <v>73.035568999999995</v>
      </c>
      <c r="BB50" s="464">
        <v>278.36075199999999</v>
      </c>
      <c r="BC50" s="464">
        <v>47.276989</v>
      </c>
      <c r="BD50" s="464">
        <v>125.25046500000001</v>
      </c>
      <c r="BE50" s="464">
        <v>61.840271000000001</v>
      </c>
      <c r="BF50" s="464">
        <v>53.236150000000002</v>
      </c>
      <c r="BG50" s="464">
        <v>90.208387999999999</v>
      </c>
      <c r="BH50" s="464">
        <v>174.709059</v>
      </c>
      <c r="BI50" s="464">
        <v>74.631161000000006</v>
      </c>
      <c r="BJ50" s="464">
        <v>573.31145600000002</v>
      </c>
      <c r="BK50" s="464">
        <v>603.43460200000004</v>
      </c>
      <c r="BL50" s="464">
        <v>3287.53604</v>
      </c>
      <c r="BM50" s="464">
        <v>86.448854999999995</v>
      </c>
      <c r="BN50" s="464">
        <v>1245.3651150000001</v>
      </c>
      <c r="BO50" s="464">
        <v>1053.0556260000001</v>
      </c>
      <c r="BP50" s="464">
        <v>79.106523999999993</v>
      </c>
      <c r="BQ50" s="464">
        <v>89.238149000000007</v>
      </c>
      <c r="BR50" s="464">
        <v>354.92370899999997</v>
      </c>
      <c r="BS50" s="464">
        <v>94.352688000000001</v>
      </c>
      <c r="BT50" s="464">
        <v>101.214718</v>
      </c>
      <c r="BU50" s="464">
        <v>64.773296999999999</v>
      </c>
      <c r="BV50" s="464">
        <v>244.05503200000001</v>
      </c>
      <c r="BW50" s="464">
        <v>125.86149</v>
      </c>
      <c r="BX50" s="464">
        <v>772.58878700000002</v>
      </c>
      <c r="BY50" s="464">
        <v>549.43635099999995</v>
      </c>
      <c r="BZ50" s="464">
        <v>42.319636000000003</v>
      </c>
      <c r="CA50" s="464">
        <v>106.48504</v>
      </c>
    </row>
    <row r="51" spans="1:79" ht="15" x14ac:dyDescent="0.25">
      <c r="A51" s="449">
        <v>42</v>
      </c>
      <c r="B51" s="459"/>
      <c r="C51" s="459"/>
      <c r="D51" s="460" t="s">
        <v>451</v>
      </c>
      <c r="E51" s="464">
        <v>216.60698099999999</v>
      </c>
      <c r="F51" s="464">
        <v>167.49859499999999</v>
      </c>
      <c r="G51" s="464">
        <v>237.692398</v>
      </c>
      <c r="H51" s="464">
        <v>1845.5137890000001</v>
      </c>
      <c r="I51" s="464">
        <v>374.83311300000003</v>
      </c>
      <c r="J51" s="782">
        <v>179.10207399999999</v>
      </c>
      <c r="K51" s="464">
        <v>404.84120799999999</v>
      </c>
      <c r="L51" s="464">
        <v>242.509581</v>
      </c>
      <c r="M51" s="464">
        <v>566.74617599999999</v>
      </c>
      <c r="N51" s="464">
        <v>2059.0720900000001</v>
      </c>
      <c r="O51" s="464">
        <v>199.205861</v>
      </c>
      <c r="P51" s="464">
        <v>229.96280200000001</v>
      </c>
      <c r="Q51" s="786">
        <v>252.586963</v>
      </c>
      <c r="R51" s="464">
        <v>144.93611100000001</v>
      </c>
      <c r="S51" s="464">
        <v>1423.925733</v>
      </c>
      <c r="T51" s="464">
        <v>750.63502100000005</v>
      </c>
      <c r="U51" s="464">
        <v>2063.1805869999998</v>
      </c>
      <c r="V51" s="464">
        <v>3060.34166</v>
      </c>
      <c r="W51" s="464">
        <v>143.86327900000001</v>
      </c>
      <c r="X51" s="464">
        <v>250.40034399999999</v>
      </c>
      <c r="Y51" s="657">
        <v>371.648977</v>
      </c>
      <c r="Z51" s="658">
        <v>221.51074700000001</v>
      </c>
      <c r="AA51" s="464">
        <v>2054.3358039999998</v>
      </c>
      <c r="AB51" s="464">
        <v>1147.3425110000001</v>
      </c>
      <c r="AC51" s="464">
        <v>210.284907</v>
      </c>
      <c r="AD51" s="464">
        <v>651.72819800000002</v>
      </c>
      <c r="AE51" s="464">
        <v>461.70108900000002</v>
      </c>
      <c r="AF51" s="464">
        <v>269.93313799999999</v>
      </c>
      <c r="AG51" s="464">
        <v>1688.4063880000001</v>
      </c>
      <c r="AH51" s="464">
        <v>1905.3405009999999</v>
      </c>
      <c r="AI51" s="464">
        <v>220.082325</v>
      </c>
      <c r="AJ51" s="464">
        <v>362.79452400000002</v>
      </c>
      <c r="AK51" s="464">
        <v>125.931318</v>
      </c>
      <c r="AL51" s="464">
        <v>611.27454</v>
      </c>
      <c r="AM51" s="464">
        <v>1038.73371</v>
      </c>
      <c r="AN51" s="464">
        <v>1559.903896</v>
      </c>
      <c r="AO51" s="464">
        <v>66.445660000000004</v>
      </c>
      <c r="AP51" s="464">
        <v>538.87872900000002</v>
      </c>
      <c r="AQ51" s="464">
        <v>80.91816</v>
      </c>
      <c r="AR51" s="782">
        <v>258.81269300000002</v>
      </c>
      <c r="AS51" s="464">
        <v>154.85994500000001</v>
      </c>
      <c r="AT51" s="464">
        <v>177.51533699999999</v>
      </c>
      <c r="AU51" s="464">
        <v>2848.6384240000002</v>
      </c>
      <c r="AV51" s="464">
        <v>186.06318999999999</v>
      </c>
      <c r="AW51" s="464">
        <v>167.231628</v>
      </c>
      <c r="AX51" s="464">
        <v>1760.426246</v>
      </c>
      <c r="AY51" s="464">
        <v>1595.0830470000001</v>
      </c>
      <c r="AZ51" s="464">
        <v>1466.149936</v>
      </c>
      <c r="BA51" s="464">
        <v>180.363046</v>
      </c>
      <c r="BB51" s="464">
        <v>966.10306500000002</v>
      </c>
      <c r="BC51" s="464">
        <v>106.83632900000001</v>
      </c>
      <c r="BD51" s="464">
        <v>292.65724599999999</v>
      </c>
      <c r="BE51" s="464">
        <v>126.769747</v>
      </c>
      <c r="BF51" s="464">
        <v>117.99551700000001</v>
      </c>
      <c r="BG51" s="464">
        <v>252.271804</v>
      </c>
      <c r="BH51" s="464">
        <v>456.85589700000003</v>
      </c>
      <c r="BI51" s="464">
        <v>180.36960500000001</v>
      </c>
      <c r="BJ51" s="464">
        <v>1833.2378550000001</v>
      </c>
      <c r="BK51" s="464">
        <v>2086.0095310000002</v>
      </c>
      <c r="BL51" s="464">
        <v>6913.1072320000003</v>
      </c>
      <c r="BM51" s="464">
        <v>235.15918600000001</v>
      </c>
      <c r="BN51" s="464">
        <v>4756.063247</v>
      </c>
      <c r="BO51" s="464">
        <v>2304.0637270000002</v>
      </c>
      <c r="BP51" s="464">
        <v>195.19417999999999</v>
      </c>
      <c r="BQ51" s="464">
        <v>254.18867299999999</v>
      </c>
      <c r="BR51" s="464">
        <v>683.65065300000003</v>
      </c>
      <c r="BS51" s="464">
        <v>267.276095</v>
      </c>
      <c r="BT51" s="464">
        <v>250.912218</v>
      </c>
      <c r="BU51" s="464">
        <v>133.86592999999999</v>
      </c>
      <c r="BV51" s="464">
        <v>714.28882999999996</v>
      </c>
      <c r="BW51" s="464">
        <v>317.58280100000002</v>
      </c>
      <c r="BX51" s="464">
        <v>1771.324249</v>
      </c>
      <c r="BY51" s="464">
        <v>1333.8970730000001</v>
      </c>
      <c r="BZ51" s="464">
        <v>91.296664000000007</v>
      </c>
      <c r="CA51" s="464">
        <v>237.081074</v>
      </c>
    </row>
    <row r="52" spans="1:79" ht="15" x14ac:dyDescent="0.25">
      <c r="A52" s="449">
        <v>43</v>
      </c>
      <c r="B52" s="459"/>
      <c r="C52" s="459"/>
      <c r="D52" s="460" t="s">
        <v>1</v>
      </c>
      <c r="E52" s="464">
        <v>182.76937899999999</v>
      </c>
      <c r="F52" s="464">
        <v>144.230842</v>
      </c>
      <c r="G52" s="464">
        <v>228.353758</v>
      </c>
      <c r="H52" s="464">
        <v>2068.6950539999998</v>
      </c>
      <c r="I52" s="464">
        <v>325.70575100000002</v>
      </c>
      <c r="J52" s="782">
        <v>145.55522999999999</v>
      </c>
      <c r="K52" s="464">
        <v>285.81990200000001</v>
      </c>
      <c r="L52" s="464">
        <v>239.766358</v>
      </c>
      <c r="M52" s="464">
        <v>380.41634599999998</v>
      </c>
      <c r="N52" s="464">
        <v>1422.4865050000001</v>
      </c>
      <c r="O52" s="464">
        <v>154.68941799999999</v>
      </c>
      <c r="P52" s="464">
        <v>226.08825400000001</v>
      </c>
      <c r="Q52" s="786">
        <v>202.978801</v>
      </c>
      <c r="R52" s="464">
        <v>140.84048300000001</v>
      </c>
      <c r="S52" s="464">
        <v>1046.0495430000001</v>
      </c>
      <c r="T52" s="464">
        <v>723.59093700000005</v>
      </c>
      <c r="U52" s="464">
        <v>1697.137221</v>
      </c>
      <c r="V52" s="464">
        <v>2036.254103</v>
      </c>
      <c r="W52" s="464">
        <v>136.571845</v>
      </c>
      <c r="X52" s="464">
        <v>191.05833200000001</v>
      </c>
      <c r="Y52" s="657">
        <v>261.322183</v>
      </c>
      <c r="Z52" s="658">
        <v>188.08436399999999</v>
      </c>
      <c r="AA52" s="464">
        <v>1848.6996939999999</v>
      </c>
      <c r="AB52" s="464">
        <v>812.11074299999996</v>
      </c>
      <c r="AC52" s="464">
        <v>165.746814</v>
      </c>
      <c r="AD52" s="464">
        <v>668.76615500000003</v>
      </c>
      <c r="AE52" s="464">
        <v>364.70026000000001</v>
      </c>
      <c r="AF52" s="464">
        <v>254.62766099999999</v>
      </c>
      <c r="AG52" s="464">
        <v>1144.964475</v>
      </c>
      <c r="AH52" s="464">
        <v>1395.7994639999999</v>
      </c>
      <c r="AI52" s="464">
        <v>168.65647899999999</v>
      </c>
      <c r="AJ52" s="464">
        <v>331.08389699999998</v>
      </c>
      <c r="AK52" s="464">
        <v>118.829576</v>
      </c>
      <c r="AL52" s="464">
        <v>454.94429500000001</v>
      </c>
      <c r="AM52" s="464">
        <v>877.90913899999998</v>
      </c>
      <c r="AN52" s="464">
        <v>1066.0653279999999</v>
      </c>
      <c r="AO52" s="464">
        <v>62.231966999999997</v>
      </c>
      <c r="AP52" s="464">
        <v>412.40636499999999</v>
      </c>
      <c r="AQ52" s="464">
        <v>76.487624999999994</v>
      </c>
      <c r="AR52" s="782">
        <v>197.342759</v>
      </c>
      <c r="AS52" s="464">
        <v>123.678865</v>
      </c>
      <c r="AT52" s="464">
        <v>167.38392200000001</v>
      </c>
      <c r="AU52" s="464">
        <v>2247.535034</v>
      </c>
      <c r="AV52" s="464">
        <v>182.37029799999999</v>
      </c>
      <c r="AW52" s="464">
        <v>155.73955100000001</v>
      </c>
      <c r="AX52" s="464">
        <v>1207.852535</v>
      </c>
      <c r="AY52" s="464">
        <v>1091.9295259999999</v>
      </c>
      <c r="AZ52" s="464">
        <v>1010.02826</v>
      </c>
      <c r="BA52" s="464">
        <v>151.303335</v>
      </c>
      <c r="BB52" s="464">
        <v>669.89397199999996</v>
      </c>
      <c r="BC52" s="464">
        <v>95.037093999999996</v>
      </c>
      <c r="BD52" s="464">
        <v>254.32710399999999</v>
      </c>
      <c r="BE52" s="464">
        <v>120.517837</v>
      </c>
      <c r="BF52" s="464">
        <v>106.279601</v>
      </c>
      <c r="BG52" s="464">
        <v>194.179326</v>
      </c>
      <c r="BH52" s="464">
        <v>372.56992400000001</v>
      </c>
      <c r="BI52" s="464">
        <v>152.9434</v>
      </c>
      <c r="BJ52" s="464">
        <v>1337.637565</v>
      </c>
      <c r="BK52" s="464">
        <v>1450.974215</v>
      </c>
      <c r="BL52" s="464">
        <v>7867.9826419999999</v>
      </c>
      <c r="BM52" s="464">
        <v>185.758588</v>
      </c>
      <c r="BN52" s="464">
        <v>3093.99037</v>
      </c>
      <c r="BO52" s="464">
        <v>2313.5504089999999</v>
      </c>
      <c r="BP52" s="464">
        <v>162.89660699999999</v>
      </c>
      <c r="BQ52" s="464">
        <v>193.23065600000001</v>
      </c>
      <c r="BR52" s="464">
        <v>811.882385</v>
      </c>
      <c r="BS52" s="464">
        <v>204.949254</v>
      </c>
      <c r="BT52" s="464">
        <v>209.625371</v>
      </c>
      <c r="BU52" s="464">
        <v>126.517647</v>
      </c>
      <c r="BV52" s="464">
        <v>546.02506000000005</v>
      </c>
      <c r="BW52" s="464">
        <v>261.357438</v>
      </c>
      <c r="BX52" s="464">
        <v>1768.6263530000001</v>
      </c>
      <c r="BY52" s="464">
        <v>1162.2350719999999</v>
      </c>
      <c r="BZ52" s="464">
        <v>83.800405999999995</v>
      </c>
      <c r="CA52" s="464">
        <v>213.342389</v>
      </c>
    </row>
    <row r="53" spans="1:79" ht="15" x14ac:dyDescent="0.25">
      <c r="A53" s="449">
        <v>44</v>
      </c>
      <c r="B53" s="459"/>
      <c r="C53" s="459"/>
      <c r="D53" s="460" t="s">
        <v>452</v>
      </c>
      <c r="E53" s="464">
        <v>186.653469</v>
      </c>
      <c r="F53" s="464">
        <v>141.76555500000001</v>
      </c>
      <c r="G53" s="464">
        <v>182.27776499999999</v>
      </c>
      <c r="H53" s="464">
        <v>1205.6657279999999</v>
      </c>
      <c r="I53" s="464">
        <v>316.86985299999998</v>
      </c>
      <c r="J53" s="782">
        <v>158.788363</v>
      </c>
      <c r="K53" s="464">
        <v>393.26398799999998</v>
      </c>
      <c r="L53" s="464">
        <v>186.035291</v>
      </c>
      <c r="M53" s="464">
        <v>567.036877</v>
      </c>
      <c r="N53" s="464">
        <v>1850.1515870000001</v>
      </c>
      <c r="O53" s="464">
        <v>182.32794200000001</v>
      </c>
      <c r="P53" s="464">
        <v>173.248379</v>
      </c>
      <c r="Q53" s="786">
        <v>226.756719</v>
      </c>
      <c r="R53" s="464">
        <v>109.79931500000001</v>
      </c>
      <c r="S53" s="464">
        <v>1171.2738879999999</v>
      </c>
      <c r="T53" s="464">
        <v>566.73385299999995</v>
      </c>
      <c r="U53" s="464">
        <v>1665.4438689999999</v>
      </c>
      <c r="V53" s="464">
        <v>2745.6202739999999</v>
      </c>
      <c r="W53" s="464">
        <v>111.257921</v>
      </c>
      <c r="X53" s="464">
        <v>232.471531</v>
      </c>
      <c r="Y53" s="657">
        <v>362.80187100000001</v>
      </c>
      <c r="Z53" s="658">
        <v>189.83928800000001</v>
      </c>
      <c r="AA53" s="464">
        <v>1459.5176509999999</v>
      </c>
      <c r="AB53" s="464">
        <v>984.03742099999999</v>
      </c>
      <c r="AC53" s="464">
        <v>190.61072200000001</v>
      </c>
      <c r="AD53" s="464">
        <v>461.67488800000001</v>
      </c>
      <c r="AE53" s="464">
        <v>421.08296100000001</v>
      </c>
      <c r="AF53" s="464">
        <v>211.85327699999999</v>
      </c>
      <c r="AG53" s="464">
        <v>1520.4394420000001</v>
      </c>
      <c r="AH53" s="464">
        <v>1670.5914110000001</v>
      </c>
      <c r="AI53" s="464">
        <v>203.45541900000001</v>
      </c>
      <c r="AJ53" s="464">
        <v>293.69197200000002</v>
      </c>
      <c r="AK53" s="464">
        <v>98.139139</v>
      </c>
      <c r="AL53" s="464">
        <v>559.39322600000003</v>
      </c>
      <c r="AM53" s="464">
        <v>885.39111500000001</v>
      </c>
      <c r="AN53" s="464">
        <v>1356.298282</v>
      </c>
      <c r="AO53" s="464">
        <v>52.176326000000003</v>
      </c>
      <c r="AP53" s="464">
        <v>497.99249900000001</v>
      </c>
      <c r="AQ53" s="464">
        <v>62.782362999999997</v>
      </c>
      <c r="AR53" s="782">
        <v>240.140861</v>
      </c>
      <c r="AS53" s="464">
        <v>139.09714299999999</v>
      </c>
      <c r="AT53" s="464">
        <v>138.416741</v>
      </c>
      <c r="AU53" s="464">
        <v>2181.0656829999998</v>
      </c>
      <c r="AV53" s="464">
        <v>142.33585600000001</v>
      </c>
      <c r="AW53" s="464">
        <v>132.70875599999999</v>
      </c>
      <c r="AX53" s="464">
        <v>1575.2473769999999</v>
      </c>
      <c r="AY53" s="464">
        <v>1569.430924</v>
      </c>
      <c r="AZ53" s="464">
        <v>1260.3613130000001</v>
      </c>
      <c r="BA53" s="464">
        <v>155.396704</v>
      </c>
      <c r="BB53" s="464">
        <v>871.01656100000002</v>
      </c>
      <c r="BC53" s="464">
        <v>87.857462999999996</v>
      </c>
      <c r="BD53" s="464">
        <v>245.38066000000001</v>
      </c>
      <c r="BE53" s="464">
        <v>98.366056999999998</v>
      </c>
      <c r="BF53" s="464">
        <v>95.985614999999996</v>
      </c>
      <c r="BG53" s="464">
        <v>231.88909200000001</v>
      </c>
      <c r="BH53" s="464">
        <v>399.738292</v>
      </c>
      <c r="BI53" s="464">
        <v>154.785338</v>
      </c>
      <c r="BJ53" s="464">
        <v>1509.1115990000001</v>
      </c>
      <c r="BK53" s="464">
        <v>1763.873998</v>
      </c>
      <c r="BL53" s="464">
        <v>4293.3418590000001</v>
      </c>
      <c r="BM53" s="464">
        <v>212.887305</v>
      </c>
      <c r="BN53" s="464">
        <v>4041.66273</v>
      </c>
      <c r="BO53" s="464">
        <v>1717.781962</v>
      </c>
      <c r="BP53" s="464">
        <v>170.617054</v>
      </c>
      <c r="BQ53" s="464">
        <v>236.14917800000001</v>
      </c>
      <c r="BR53" s="464">
        <v>437.84501599999999</v>
      </c>
      <c r="BS53" s="464">
        <v>247.15037599999999</v>
      </c>
      <c r="BT53" s="464">
        <v>217.497612</v>
      </c>
      <c r="BU53" s="464">
        <v>104.078548</v>
      </c>
      <c r="BV53" s="464">
        <v>643.50514499999997</v>
      </c>
      <c r="BW53" s="464">
        <v>279.28489200000001</v>
      </c>
      <c r="BX53" s="464">
        <v>1260.2568900000001</v>
      </c>
      <c r="BY53" s="464">
        <v>1034.837673</v>
      </c>
      <c r="BZ53" s="464">
        <v>73.012107999999998</v>
      </c>
      <c r="CA53" s="464">
        <v>193.27481700000001</v>
      </c>
    </row>
    <row r="54" spans="1:79" ht="15" x14ac:dyDescent="0.25">
      <c r="A54" s="449">
        <v>45</v>
      </c>
      <c r="B54" s="457"/>
      <c r="C54" s="457" t="s">
        <v>480</v>
      </c>
      <c r="D54" s="458" t="s">
        <v>0</v>
      </c>
      <c r="E54" s="463">
        <v>0.47023599999999999</v>
      </c>
      <c r="F54" s="463">
        <v>0.41159600000000002</v>
      </c>
      <c r="G54" s="463">
        <v>2.923187</v>
      </c>
      <c r="H54" s="463">
        <v>210.20067900000001</v>
      </c>
      <c r="I54" s="463">
        <v>6.8284159999999998</v>
      </c>
      <c r="J54" s="781">
        <v>0.27239799999999997</v>
      </c>
      <c r="K54" s="463">
        <v>1.0374540000000001</v>
      </c>
      <c r="L54" s="463">
        <v>10.319706999999999</v>
      </c>
      <c r="M54" s="463">
        <v>0.90800000000000003</v>
      </c>
      <c r="N54" s="463">
        <v>57.994976999999999</v>
      </c>
      <c r="O54" s="463">
        <v>0.38429200000000002</v>
      </c>
      <c r="P54" s="463">
        <v>4.135033</v>
      </c>
      <c r="Q54" s="785">
        <v>1.552786</v>
      </c>
      <c r="R54" s="463">
        <v>0.85677300000000001</v>
      </c>
      <c r="S54" s="463">
        <v>75.453075999999996</v>
      </c>
      <c r="T54" s="463">
        <v>37.982663000000002</v>
      </c>
      <c r="U54" s="463">
        <v>172.85702900000001</v>
      </c>
      <c r="V54" s="463">
        <v>79.156778000000003</v>
      </c>
      <c r="W54" s="463">
        <v>0.37543100000000001</v>
      </c>
      <c r="X54" s="463">
        <v>0.720302</v>
      </c>
      <c r="Y54" s="655">
        <v>0.78578300000000001</v>
      </c>
      <c r="Z54" s="656">
        <v>0.486792</v>
      </c>
      <c r="AA54" s="463">
        <v>284.03865200000001</v>
      </c>
      <c r="AB54" s="463">
        <v>51.268644999999999</v>
      </c>
      <c r="AC54" s="463">
        <v>0.19791400000000001</v>
      </c>
      <c r="AD54" s="463">
        <v>35.522613999999997</v>
      </c>
      <c r="AE54" s="463">
        <v>3.8405399999999998</v>
      </c>
      <c r="AF54" s="463">
        <v>3.753854</v>
      </c>
      <c r="AG54" s="463">
        <v>33.772074000000003</v>
      </c>
      <c r="AH54" s="463">
        <v>73.452741000000003</v>
      </c>
      <c r="AI54" s="463">
        <v>0.42541099999999998</v>
      </c>
      <c r="AJ54" s="463">
        <v>6.2957270000000003</v>
      </c>
      <c r="AK54" s="463">
        <v>0.412466</v>
      </c>
      <c r="AL54" s="463">
        <v>8.7136309999999995</v>
      </c>
      <c r="AM54" s="463">
        <v>32.507924000000003</v>
      </c>
      <c r="AN54" s="463">
        <v>50.743563000000002</v>
      </c>
      <c r="AO54" s="463">
        <v>0.19108</v>
      </c>
      <c r="AP54" s="463">
        <v>4.7179669999999998</v>
      </c>
      <c r="AQ54" s="463">
        <v>3.9715E-2</v>
      </c>
      <c r="AR54" s="781">
        <v>1.4704710000000001</v>
      </c>
      <c r="AS54" s="463">
        <v>0.196964</v>
      </c>
      <c r="AT54" s="463">
        <v>0.97977999999999998</v>
      </c>
      <c r="AU54" s="463">
        <v>301.05208800000003</v>
      </c>
      <c r="AV54" s="463">
        <v>6.3499970000000001</v>
      </c>
      <c r="AW54" s="463">
        <v>2.3062170000000002</v>
      </c>
      <c r="AX54" s="463">
        <v>42.208066000000002</v>
      </c>
      <c r="AY54" s="463">
        <v>4.0421569999999996</v>
      </c>
      <c r="AZ54" s="463">
        <v>69.218532999999994</v>
      </c>
      <c r="BA54" s="463">
        <v>1.4096</v>
      </c>
      <c r="BB54" s="463">
        <v>22.961841</v>
      </c>
      <c r="BC54" s="463">
        <v>0.23181299999999999</v>
      </c>
      <c r="BD54" s="463">
        <v>1.009137</v>
      </c>
      <c r="BE54" s="463">
        <v>1.034818</v>
      </c>
      <c r="BF54" s="463">
        <v>0.24688399999999999</v>
      </c>
      <c r="BG54" s="463">
        <v>1.469247</v>
      </c>
      <c r="BH54" s="463">
        <v>4.1541589999999999</v>
      </c>
      <c r="BI54" s="463">
        <v>0.279358</v>
      </c>
      <c r="BJ54" s="463">
        <v>74.543279999999996</v>
      </c>
      <c r="BK54" s="463">
        <v>125.70587999999999</v>
      </c>
      <c r="BL54" s="463">
        <v>1556.139968</v>
      </c>
      <c r="BM54" s="463">
        <v>0.97580500000000003</v>
      </c>
      <c r="BN54" s="463">
        <v>185.41864899999999</v>
      </c>
      <c r="BO54" s="463">
        <v>434.10541599999999</v>
      </c>
      <c r="BP54" s="463">
        <v>1.605361</v>
      </c>
      <c r="BQ54" s="463">
        <v>0.41091299999999997</v>
      </c>
      <c r="BR54" s="463">
        <v>87.291490999999994</v>
      </c>
      <c r="BS54" s="463">
        <v>0.40887000000000001</v>
      </c>
      <c r="BT54" s="463">
        <v>1.413904</v>
      </c>
      <c r="BU54" s="463">
        <v>0.42948799999999998</v>
      </c>
      <c r="BV54" s="463">
        <v>12.129225</v>
      </c>
      <c r="BW54" s="463">
        <v>3.7032919999999998</v>
      </c>
      <c r="BX54" s="463">
        <v>147.242942</v>
      </c>
      <c r="BY54" s="463">
        <v>101.78216399999999</v>
      </c>
      <c r="BZ54" s="463">
        <v>0.20316300000000001</v>
      </c>
      <c r="CA54" s="463">
        <v>1.103826</v>
      </c>
    </row>
    <row r="55" spans="1:79" ht="15" x14ac:dyDescent="0.25">
      <c r="A55" s="449">
        <v>46</v>
      </c>
      <c r="B55" s="457"/>
      <c r="C55" s="457"/>
      <c r="D55" s="458" t="s">
        <v>451</v>
      </c>
      <c r="E55" s="463">
        <v>0.58591400000000005</v>
      </c>
      <c r="F55" s="463">
        <v>0.62234599999999995</v>
      </c>
      <c r="G55" s="463">
        <v>4.5312739999999998</v>
      </c>
      <c r="H55" s="463">
        <v>441.51592499999998</v>
      </c>
      <c r="I55" s="463">
        <v>8.4365760000000005</v>
      </c>
      <c r="J55" s="781">
        <v>0.33867900000000001</v>
      </c>
      <c r="K55" s="463">
        <v>3.686769</v>
      </c>
      <c r="L55" s="463">
        <v>7.1870120000000002</v>
      </c>
      <c r="M55" s="463">
        <v>3.7394479999999999</v>
      </c>
      <c r="N55" s="463">
        <v>233.25252900000001</v>
      </c>
      <c r="O55" s="463">
        <v>0.83761699999999994</v>
      </c>
      <c r="P55" s="463">
        <v>3.2686289999999998</v>
      </c>
      <c r="Q55" s="785">
        <v>1.015631</v>
      </c>
      <c r="R55" s="463">
        <v>0.87698900000000002</v>
      </c>
      <c r="S55" s="463">
        <v>228.222858</v>
      </c>
      <c r="T55" s="463">
        <v>61.747959999999999</v>
      </c>
      <c r="U55" s="463">
        <v>346.70988199999999</v>
      </c>
      <c r="V55" s="463">
        <v>378.18923999999998</v>
      </c>
      <c r="W55" s="463">
        <v>0.59656399999999998</v>
      </c>
      <c r="X55" s="463">
        <v>1.7028190000000001</v>
      </c>
      <c r="Y55" s="655">
        <v>1.6926140000000001</v>
      </c>
      <c r="Z55" s="656">
        <v>0.60321599999999997</v>
      </c>
      <c r="AA55" s="463">
        <v>477.994012</v>
      </c>
      <c r="AB55" s="463">
        <v>152.24128899999999</v>
      </c>
      <c r="AC55" s="463">
        <v>0.40756999999999999</v>
      </c>
      <c r="AD55" s="463">
        <v>58.721946000000003</v>
      </c>
      <c r="AE55" s="463">
        <v>4.6927810000000001</v>
      </c>
      <c r="AF55" s="463">
        <v>4.4920460000000002</v>
      </c>
      <c r="AG55" s="463">
        <v>183.15513799999999</v>
      </c>
      <c r="AH55" s="463">
        <v>223.346732</v>
      </c>
      <c r="AI55" s="463">
        <v>0.958063</v>
      </c>
      <c r="AJ55" s="463">
        <v>5.9821109999999997</v>
      </c>
      <c r="AK55" s="463">
        <v>0.31426900000000002</v>
      </c>
      <c r="AL55" s="463">
        <v>26.237255000000001</v>
      </c>
      <c r="AM55" s="463">
        <v>47.941719999999997</v>
      </c>
      <c r="AN55" s="463">
        <v>206.10958400000001</v>
      </c>
      <c r="AO55" s="463">
        <v>0.183812</v>
      </c>
      <c r="AP55" s="463">
        <v>5.8922549999999996</v>
      </c>
      <c r="AQ55" s="463">
        <v>6.7334000000000005E-2</v>
      </c>
      <c r="AR55" s="781">
        <v>1.800556</v>
      </c>
      <c r="AS55" s="463">
        <v>0.472881</v>
      </c>
      <c r="AT55" s="463">
        <v>0.92786299999999999</v>
      </c>
      <c r="AU55" s="463">
        <v>689.089518</v>
      </c>
      <c r="AV55" s="463">
        <v>1.2323299999999999</v>
      </c>
      <c r="AW55" s="463">
        <v>1.838627</v>
      </c>
      <c r="AX55" s="463">
        <v>211.329352</v>
      </c>
      <c r="AY55" s="463">
        <v>18.449249999999999</v>
      </c>
      <c r="AZ55" s="463">
        <v>240.81407999999999</v>
      </c>
      <c r="BA55" s="463">
        <v>2.2203689999999998</v>
      </c>
      <c r="BB55" s="463">
        <v>100.229828</v>
      </c>
      <c r="BC55" s="463">
        <v>0.43500299999999997</v>
      </c>
      <c r="BD55" s="463">
        <v>1.7353130000000001</v>
      </c>
      <c r="BE55" s="463">
        <v>0.61616800000000005</v>
      </c>
      <c r="BF55" s="463">
        <v>0.37104700000000002</v>
      </c>
      <c r="BG55" s="463">
        <v>2.1053730000000002</v>
      </c>
      <c r="BH55" s="463">
        <v>11.324066</v>
      </c>
      <c r="BI55" s="463">
        <v>0.28687200000000002</v>
      </c>
      <c r="BJ55" s="463">
        <v>282.350435</v>
      </c>
      <c r="BK55" s="463">
        <v>383.09125299999999</v>
      </c>
      <c r="BL55" s="463">
        <v>2290.6236610000001</v>
      </c>
      <c r="BM55" s="463">
        <v>2.0329259999999998</v>
      </c>
      <c r="BN55" s="463">
        <v>883.10288200000002</v>
      </c>
      <c r="BO55" s="463">
        <v>505.40164099999998</v>
      </c>
      <c r="BP55" s="463">
        <v>0.56618299999999999</v>
      </c>
      <c r="BQ55" s="463">
        <v>0.71440300000000001</v>
      </c>
      <c r="BR55" s="463">
        <v>127.182171</v>
      </c>
      <c r="BS55" s="463">
        <v>1.1655390000000001</v>
      </c>
      <c r="BT55" s="463">
        <v>1.9702569999999999</v>
      </c>
      <c r="BU55" s="463">
        <v>0.37354300000000001</v>
      </c>
      <c r="BV55" s="463">
        <v>35.974749000000003</v>
      </c>
      <c r="BW55" s="463">
        <v>3.1057540000000001</v>
      </c>
      <c r="BX55" s="463">
        <v>294.69211999999999</v>
      </c>
      <c r="BY55" s="463">
        <v>189.66045299999999</v>
      </c>
      <c r="BZ55" s="463">
        <v>0.26522000000000001</v>
      </c>
      <c r="CA55" s="463">
        <v>1.3891469999999999</v>
      </c>
    </row>
    <row r="56" spans="1:79" ht="15" x14ac:dyDescent="0.25">
      <c r="A56" s="449">
        <v>47</v>
      </c>
      <c r="B56" s="457"/>
      <c r="C56" s="457"/>
      <c r="D56" s="458" t="s">
        <v>1</v>
      </c>
      <c r="E56" s="463">
        <v>1.378161</v>
      </c>
      <c r="F56" s="463">
        <v>1.2155119999999999</v>
      </c>
      <c r="G56" s="463">
        <v>9.4394329999999993</v>
      </c>
      <c r="H56" s="463">
        <v>857.753421</v>
      </c>
      <c r="I56" s="463">
        <v>17.924030999999999</v>
      </c>
      <c r="J56" s="781">
        <v>0.64413600000000004</v>
      </c>
      <c r="K56" s="463">
        <v>4.2396799999999999</v>
      </c>
      <c r="L56" s="463">
        <v>21.212537000000001</v>
      </c>
      <c r="M56" s="463">
        <v>3.7317879999999999</v>
      </c>
      <c r="N56" s="463">
        <v>191.38096100000001</v>
      </c>
      <c r="O56" s="463">
        <v>1.16781</v>
      </c>
      <c r="P56" s="463">
        <v>8.5724300000000007</v>
      </c>
      <c r="Q56" s="785">
        <v>2.9219529999999998</v>
      </c>
      <c r="R56" s="463">
        <v>2.3208709999999999</v>
      </c>
      <c r="S56" s="463">
        <v>195.183922</v>
      </c>
      <c r="T56" s="463">
        <v>105.77145299999999</v>
      </c>
      <c r="U56" s="463">
        <v>455.23125199999998</v>
      </c>
      <c r="V56" s="463">
        <v>255.339415</v>
      </c>
      <c r="W56" s="463">
        <v>1.2810859999999999</v>
      </c>
      <c r="X56" s="463">
        <v>3.0899589999999999</v>
      </c>
      <c r="Y56" s="655">
        <v>2.1667369999999999</v>
      </c>
      <c r="Z56" s="656">
        <v>1.352417</v>
      </c>
      <c r="AA56" s="463">
        <v>619.07261900000003</v>
      </c>
      <c r="AB56" s="463">
        <v>115.20492400000001</v>
      </c>
      <c r="AC56" s="463">
        <v>0.60861200000000004</v>
      </c>
      <c r="AD56" s="463">
        <v>106.42766399999999</v>
      </c>
      <c r="AE56" s="463">
        <v>11.994823</v>
      </c>
      <c r="AF56" s="463">
        <v>10.690469</v>
      </c>
      <c r="AG56" s="463">
        <v>125.212086</v>
      </c>
      <c r="AH56" s="463">
        <v>221.304169</v>
      </c>
      <c r="AI56" s="463">
        <v>1.5127630000000001</v>
      </c>
      <c r="AJ56" s="463">
        <v>13.807713</v>
      </c>
      <c r="AK56" s="463">
        <v>0.92183099999999996</v>
      </c>
      <c r="AL56" s="463">
        <v>24.511164000000001</v>
      </c>
      <c r="AM56" s="463">
        <v>76.083107999999996</v>
      </c>
      <c r="AN56" s="463">
        <v>140.09428500000001</v>
      </c>
      <c r="AO56" s="463">
        <v>0.52593800000000002</v>
      </c>
      <c r="AP56" s="463">
        <v>9.3690870000000004</v>
      </c>
      <c r="AQ56" s="463">
        <v>0.146234</v>
      </c>
      <c r="AR56" s="781">
        <v>2.9944299999999999</v>
      </c>
      <c r="AS56" s="463">
        <v>0.84261399999999997</v>
      </c>
      <c r="AT56" s="463">
        <v>2.167446</v>
      </c>
      <c r="AU56" s="463">
        <v>734.83497899999998</v>
      </c>
      <c r="AV56" s="463">
        <v>6.3575229999999996</v>
      </c>
      <c r="AW56" s="463">
        <v>4.6014099999999996</v>
      </c>
      <c r="AX56" s="463">
        <v>166.15282999999999</v>
      </c>
      <c r="AY56" s="463">
        <v>14.167370999999999</v>
      </c>
      <c r="AZ56" s="463">
        <v>192.333718</v>
      </c>
      <c r="BA56" s="463">
        <v>3.4148260000000001</v>
      </c>
      <c r="BB56" s="463">
        <v>79.134750999999994</v>
      </c>
      <c r="BC56" s="463">
        <v>0.81684199999999996</v>
      </c>
      <c r="BD56" s="463">
        <v>2.782794</v>
      </c>
      <c r="BE56" s="463">
        <v>1.8688400000000001</v>
      </c>
      <c r="BF56" s="463">
        <v>0.76535299999999995</v>
      </c>
      <c r="BG56" s="463">
        <v>2.8572510000000002</v>
      </c>
      <c r="BH56" s="463">
        <v>14.444380000000001</v>
      </c>
      <c r="BI56" s="463">
        <v>0.80311999999999995</v>
      </c>
      <c r="BJ56" s="463">
        <v>222.49553599999999</v>
      </c>
      <c r="BK56" s="463">
        <v>323.04911700000002</v>
      </c>
      <c r="BL56" s="463">
        <v>4206.1057090000004</v>
      </c>
      <c r="BM56" s="463">
        <v>3.6368480000000001</v>
      </c>
      <c r="BN56" s="463">
        <v>565.52659700000004</v>
      </c>
      <c r="BO56" s="463">
        <v>964.25250000000005</v>
      </c>
      <c r="BP56" s="463">
        <v>2.440083</v>
      </c>
      <c r="BQ56" s="463">
        <v>0.88446800000000003</v>
      </c>
      <c r="BR56" s="463">
        <v>289.320741</v>
      </c>
      <c r="BS56" s="463">
        <v>2.0610919999999999</v>
      </c>
      <c r="BT56" s="463">
        <v>3.3683909999999999</v>
      </c>
      <c r="BU56" s="463">
        <v>0.96444300000000005</v>
      </c>
      <c r="BV56" s="463">
        <v>39.231062999999999</v>
      </c>
      <c r="BW56" s="463">
        <v>6.2145140000000003</v>
      </c>
      <c r="BX56" s="463">
        <v>499.06973699999998</v>
      </c>
      <c r="BY56" s="463">
        <v>229.49898400000001</v>
      </c>
      <c r="BZ56" s="463">
        <v>0.61976200000000004</v>
      </c>
      <c r="CA56" s="463">
        <v>3.0210710000000001</v>
      </c>
    </row>
    <row r="57" spans="1:79" ht="15.75" thickBot="1" x14ac:dyDescent="0.3">
      <c r="A57" s="449">
        <v>48</v>
      </c>
      <c r="B57" s="457"/>
      <c r="C57" s="457"/>
      <c r="D57" s="458" t="s">
        <v>452</v>
      </c>
      <c r="E57" s="463">
        <v>3.5527999999999997E-2</v>
      </c>
      <c r="F57" s="463">
        <v>2.0562E-2</v>
      </c>
      <c r="G57" s="463">
        <v>0.19406399999999999</v>
      </c>
      <c r="H57" s="463">
        <v>19.518052999999998</v>
      </c>
      <c r="I57" s="463">
        <v>0.43631399999999998</v>
      </c>
      <c r="J57" s="783">
        <v>1.7257999999999999E-2</v>
      </c>
      <c r="K57" s="463">
        <v>0.50760000000000005</v>
      </c>
      <c r="L57" s="463">
        <v>0.26777699999999999</v>
      </c>
      <c r="M57" s="463">
        <v>0.325077</v>
      </c>
      <c r="N57" s="463">
        <v>20.287779</v>
      </c>
      <c r="O57" s="463">
        <v>5.0824000000000001E-2</v>
      </c>
      <c r="P57" s="463">
        <v>0.12862299999999999</v>
      </c>
      <c r="Q57" s="785">
        <v>9.0634999999999993E-2</v>
      </c>
      <c r="R57" s="463">
        <v>2.8483000000000001E-2</v>
      </c>
      <c r="S57" s="463">
        <v>10.239983000000001</v>
      </c>
      <c r="T57" s="463">
        <v>4.441611</v>
      </c>
      <c r="U57" s="463">
        <v>15.767084000000001</v>
      </c>
      <c r="V57" s="463">
        <v>34.413452999999997</v>
      </c>
      <c r="W57" s="463">
        <v>2.5402999999999998E-2</v>
      </c>
      <c r="X57" s="463">
        <v>0.17616399999999999</v>
      </c>
      <c r="Y57" s="659">
        <v>0.13866200000000001</v>
      </c>
      <c r="Z57" s="660">
        <v>2.8629000000000002E-2</v>
      </c>
      <c r="AA57" s="463">
        <v>19.112005</v>
      </c>
      <c r="AB57" s="463">
        <v>8.4139979999999994</v>
      </c>
      <c r="AC57" s="463">
        <v>2.2751E-2</v>
      </c>
      <c r="AD57" s="463">
        <v>3.2360440000000001</v>
      </c>
      <c r="AE57" s="463">
        <v>0.35149599999999998</v>
      </c>
      <c r="AF57" s="463">
        <v>0.13547600000000001</v>
      </c>
      <c r="AG57" s="463">
        <v>15.865256</v>
      </c>
      <c r="AH57" s="463">
        <v>18.567800999999999</v>
      </c>
      <c r="AI57" s="463">
        <v>6.1865000000000003E-2</v>
      </c>
      <c r="AJ57" s="463">
        <v>0.22641600000000001</v>
      </c>
      <c r="AK57" s="463">
        <v>1.2277E-2</v>
      </c>
      <c r="AL57" s="463">
        <v>3.1289250000000002</v>
      </c>
      <c r="AM57" s="463">
        <v>4.2512970000000001</v>
      </c>
      <c r="AN57" s="463">
        <v>10.492315</v>
      </c>
      <c r="AO57" s="463">
        <v>7.6829999999999997E-3</v>
      </c>
      <c r="AP57" s="463">
        <v>0.307981</v>
      </c>
      <c r="AQ57" s="463">
        <v>2.0300000000000001E-3</v>
      </c>
      <c r="AR57" s="783">
        <v>0.149533</v>
      </c>
      <c r="AS57" s="463">
        <v>2.7671999999999999E-2</v>
      </c>
      <c r="AT57" s="463">
        <v>3.0133E-2</v>
      </c>
      <c r="AU57" s="463">
        <v>64.030687999999998</v>
      </c>
      <c r="AV57" s="463">
        <v>6.8696999999999994E-2</v>
      </c>
      <c r="AW57" s="463">
        <v>7.9933000000000004E-2</v>
      </c>
      <c r="AX57" s="463">
        <v>20.346634999999999</v>
      </c>
      <c r="AY57" s="463">
        <v>1.5693220000000001</v>
      </c>
      <c r="AZ57" s="463">
        <v>25.205342999999999</v>
      </c>
      <c r="BA57" s="463">
        <v>8.0770999999999996E-2</v>
      </c>
      <c r="BB57" s="463">
        <v>8.9943989999999996</v>
      </c>
      <c r="BC57" s="463">
        <v>1.4803E-2</v>
      </c>
      <c r="BD57" s="463">
        <v>0.12971299999999999</v>
      </c>
      <c r="BE57" s="463">
        <v>2.0375000000000001E-2</v>
      </c>
      <c r="BF57" s="463">
        <v>1.1147000000000001E-2</v>
      </c>
      <c r="BG57" s="463">
        <v>9.8706000000000002E-2</v>
      </c>
      <c r="BH57" s="463">
        <v>1.4176219999999999</v>
      </c>
      <c r="BI57" s="463">
        <v>1.1920999999999999E-2</v>
      </c>
      <c r="BJ57" s="463">
        <v>12.825006</v>
      </c>
      <c r="BK57" s="463">
        <v>40.160010999999997</v>
      </c>
      <c r="BL57" s="463">
        <v>116.325943</v>
      </c>
      <c r="BM57" s="463">
        <v>9.2508999999999994E-2</v>
      </c>
      <c r="BN57" s="463">
        <v>90.706861000000004</v>
      </c>
      <c r="BO57" s="463">
        <v>29.232185999999999</v>
      </c>
      <c r="BP57" s="463">
        <v>3.6353999999999997E-2</v>
      </c>
      <c r="BQ57" s="463">
        <v>3.8649000000000003E-2</v>
      </c>
      <c r="BR57" s="463">
        <v>3.3653209999999998</v>
      </c>
      <c r="BS57" s="463">
        <v>6.4812999999999996E-2</v>
      </c>
      <c r="BT57" s="463">
        <v>0.116572</v>
      </c>
      <c r="BU57" s="463">
        <v>1.3128000000000001E-2</v>
      </c>
      <c r="BV57" s="463">
        <v>4.9940290000000003</v>
      </c>
      <c r="BW57" s="463">
        <v>0.15404200000000001</v>
      </c>
      <c r="BX57" s="463">
        <v>9.3744990000000001</v>
      </c>
      <c r="BY57" s="463">
        <v>22.878876000000002</v>
      </c>
      <c r="BZ57" s="463">
        <v>1.2465E-2</v>
      </c>
      <c r="CA57" s="463">
        <v>4.2992000000000002E-2</v>
      </c>
    </row>
    <row r="58" spans="1:79" ht="21" x14ac:dyDescent="0.35">
      <c r="A58" s="449">
        <v>147</v>
      </c>
      <c r="B58" s="445" t="s">
        <v>465</v>
      </c>
      <c r="C58" s="446">
        <v>2010</v>
      </c>
      <c r="D58" s="447"/>
      <c r="E58" s="465"/>
      <c r="F58" s="465"/>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c r="AI58" s="465"/>
      <c r="AJ58" s="465"/>
      <c r="AK58" s="465"/>
      <c r="AL58" s="465"/>
      <c r="AM58" s="465"/>
      <c r="AN58" s="465"/>
      <c r="AO58" s="465"/>
      <c r="AP58" s="465"/>
      <c r="AQ58" s="465"/>
      <c r="AR58" s="465"/>
      <c r="AS58" s="465"/>
      <c r="AT58" s="465"/>
      <c r="AU58" s="465"/>
      <c r="AV58" s="465"/>
      <c r="AW58" s="465"/>
      <c r="AX58" s="465"/>
      <c r="AY58" s="465"/>
      <c r="AZ58" s="465"/>
      <c r="BA58" s="465"/>
      <c r="BB58" s="465"/>
      <c r="BC58" s="465"/>
      <c r="BD58" s="465"/>
      <c r="BE58" s="465"/>
      <c r="BF58" s="465"/>
      <c r="BG58" s="465"/>
      <c r="BH58" s="465"/>
      <c r="BI58" s="465"/>
      <c r="BJ58" s="465"/>
      <c r="BK58" s="465"/>
      <c r="BL58" s="639"/>
      <c r="BM58" s="465"/>
      <c r="BN58" s="465"/>
      <c r="BO58" s="465"/>
      <c r="BP58" s="465"/>
      <c r="BQ58" s="465"/>
      <c r="BR58" s="465"/>
      <c r="BS58" s="465"/>
      <c r="BT58" s="465"/>
      <c r="BU58" s="465"/>
      <c r="BV58" s="465"/>
      <c r="BW58" s="465"/>
      <c r="BX58" s="465"/>
      <c r="BY58" s="465"/>
      <c r="BZ58" s="465"/>
      <c r="CA58" s="465"/>
    </row>
    <row r="59" spans="1:79" ht="15" x14ac:dyDescent="0.25">
      <c r="A59" s="449">
        <v>148</v>
      </c>
      <c r="B59" s="440" t="s">
        <v>464</v>
      </c>
      <c r="C59" s="441" t="s">
        <v>481</v>
      </c>
      <c r="D59" s="442" t="s">
        <v>0</v>
      </c>
      <c r="E59" s="461">
        <v>22002.499242000002</v>
      </c>
      <c r="F59" s="461">
        <v>21389.793032000001</v>
      </c>
      <c r="G59" s="461">
        <v>52753.458519</v>
      </c>
      <c r="H59" s="461">
        <v>260794.88217699999</v>
      </c>
      <c r="I59" s="461">
        <v>63067.167621000001</v>
      </c>
      <c r="J59" s="461">
        <v>13390.973553</v>
      </c>
      <c r="K59" s="461">
        <v>11120.606798999999</v>
      </c>
      <c r="L59" s="461">
        <v>51060.475816999999</v>
      </c>
      <c r="M59" s="461">
        <v>22035.832198</v>
      </c>
      <c r="N59" s="461">
        <v>67203.222124000007</v>
      </c>
      <c r="O59" s="461">
        <v>22833.260169000001</v>
      </c>
      <c r="P59" s="461">
        <v>31675.388513999998</v>
      </c>
      <c r="Q59" s="461">
        <v>16197.385963000001</v>
      </c>
      <c r="R59" s="461">
        <v>36986.096071</v>
      </c>
      <c r="S59" s="461">
        <v>67467.987836</v>
      </c>
      <c r="T59" s="461">
        <v>123906.824847</v>
      </c>
      <c r="U59" s="461">
        <v>130644.603374</v>
      </c>
      <c r="V59" s="461">
        <v>84004.067983999994</v>
      </c>
      <c r="W59" s="461">
        <v>21004.796267000002</v>
      </c>
      <c r="X59" s="461">
        <v>10392.249333</v>
      </c>
      <c r="Y59" s="461">
        <v>13054.803467</v>
      </c>
      <c r="Z59" s="461">
        <v>24073.021747999999</v>
      </c>
      <c r="AA59" s="461">
        <v>142476.00756999999</v>
      </c>
      <c r="AB59" s="461">
        <v>50819.051755</v>
      </c>
      <c r="AC59" s="461">
        <v>22335.644336000001</v>
      </c>
      <c r="AD59" s="461">
        <v>116433.482338</v>
      </c>
      <c r="AE59" s="461">
        <v>27240.680165000002</v>
      </c>
      <c r="AF59" s="461">
        <v>47201.388606</v>
      </c>
      <c r="AG59" s="461">
        <v>60695.410323999997</v>
      </c>
      <c r="AH59" s="461">
        <v>80809.170196999999</v>
      </c>
      <c r="AI59" s="461">
        <v>14553.339617</v>
      </c>
      <c r="AJ59" s="461">
        <v>52292.157589000002</v>
      </c>
      <c r="AK59" s="461">
        <v>16430.534488000001</v>
      </c>
      <c r="AL59" s="461">
        <v>43875.973375000001</v>
      </c>
      <c r="AM59" s="461">
        <v>92032.919691999996</v>
      </c>
      <c r="AN59" s="461">
        <v>64950.532276999998</v>
      </c>
      <c r="AO59" s="461">
        <v>13177.830776999999</v>
      </c>
      <c r="AP59" s="461">
        <v>37135.347693000003</v>
      </c>
      <c r="AQ59" s="461">
        <v>11268.164773</v>
      </c>
      <c r="AR59" s="461">
        <v>13359.5185</v>
      </c>
      <c r="AS59" s="461">
        <v>16637.208967999999</v>
      </c>
      <c r="AT59" s="461">
        <v>24274.781011999999</v>
      </c>
      <c r="AU59" s="461">
        <v>107572.862962</v>
      </c>
      <c r="AV59" s="461">
        <v>22105.678865999998</v>
      </c>
      <c r="AW59" s="461">
        <v>24417.069544000002</v>
      </c>
      <c r="AX59" s="461">
        <v>81785.621755999993</v>
      </c>
      <c r="AY59" s="461">
        <v>73314.624200999999</v>
      </c>
      <c r="AZ59" s="461">
        <v>36474.003520999999</v>
      </c>
      <c r="BA59" s="461">
        <v>13795.454608</v>
      </c>
      <c r="BB59" s="461">
        <v>30441.158871</v>
      </c>
      <c r="BC59" s="461">
        <v>10362.237085999999</v>
      </c>
      <c r="BD59" s="461">
        <v>32480.232153000001</v>
      </c>
      <c r="BE59" s="461">
        <v>19170.177596000001</v>
      </c>
      <c r="BF59" s="461">
        <v>24412.145774000001</v>
      </c>
      <c r="BG59" s="461">
        <v>14439.538116</v>
      </c>
      <c r="BH59" s="461">
        <v>42647.262173000003</v>
      </c>
      <c r="BI59" s="461">
        <v>23649.191229</v>
      </c>
      <c r="BJ59" s="461">
        <v>105393.27684000001</v>
      </c>
      <c r="BK59" s="461">
        <v>44679.748334000004</v>
      </c>
      <c r="BL59" s="640">
        <v>562198.09180900001</v>
      </c>
      <c r="BM59" s="461">
        <v>22450.505581000001</v>
      </c>
      <c r="BN59" s="461">
        <v>93019.404838000002</v>
      </c>
      <c r="BO59" s="461">
        <v>125678.552968</v>
      </c>
      <c r="BP59" s="461">
        <v>16238.046365</v>
      </c>
      <c r="BQ59" s="461">
        <v>13450.103488000001</v>
      </c>
      <c r="BR59" s="461">
        <v>150081.28888899999</v>
      </c>
      <c r="BS59" s="461">
        <v>20659.693641999998</v>
      </c>
      <c r="BT59" s="461">
        <v>24392.905526999999</v>
      </c>
      <c r="BU59" s="461">
        <v>16336.943206</v>
      </c>
      <c r="BV59" s="461">
        <v>57628.594792000004</v>
      </c>
      <c r="BW59" s="461">
        <v>27787.00578</v>
      </c>
      <c r="BX59" s="461">
        <v>229723.73171699999</v>
      </c>
      <c r="BY59" s="461">
        <v>133996.67492600001</v>
      </c>
      <c r="BZ59" s="461">
        <v>9138.6718270000001</v>
      </c>
      <c r="CA59" s="461">
        <v>27846.787568</v>
      </c>
    </row>
    <row r="60" spans="1:79" ht="15" x14ac:dyDescent="0.25">
      <c r="A60" s="449">
        <v>149</v>
      </c>
      <c r="B60" s="440"/>
      <c r="C60" s="441"/>
      <c r="D60" s="442" t="s">
        <v>451</v>
      </c>
      <c r="E60" s="461">
        <v>79415.120542999997</v>
      </c>
      <c r="F60" s="461">
        <v>78353.981232000006</v>
      </c>
      <c r="G60" s="461">
        <v>191581.7395</v>
      </c>
      <c r="H60" s="461">
        <v>975691.87680700002</v>
      </c>
      <c r="I60" s="461">
        <v>218530.21463999999</v>
      </c>
      <c r="J60" s="461">
        <v>45578.577982000003</v>
      </c>
      <c r="K60" s="461">
        <v>42582.789936000001</v>
      </c>
      <c r="L60" s="461">
        <v>160237.588521</v>
      </c>
      <c r="M60" s="461">
        <v>76607.524768000003</v>
      </c>
      <c r="N60" s="461">
        <v>248506.91427499999</v>
      </c>
      <c r="O60" s="461">
        <v>78245.262254999994</v>
      </c>
      <c r="P60" s="461">
        <v>115593.903525</v>
      </c>
      <c r="Q60" s="461">
        <v>50027.747126000002</v>
      </c>
      <c r="R60" s="461">
        <v>138153.80413599999</v>
      </c>
      <c r="S60" s="461">
        <v>244957.52866400001</v>
      </c>
      <c r="T60" s="461">
        <v>492539.008608</v>
      </c>
      <c r="U60" s="461">
        <v>449629.62220500002</v>
      </c>
      <c r="V60" s="461">
        <v>276523.56490100001</v>
      </c>
      <c r="W60" s="461">
        <v>78372.384854000004</v>
      </c>
      <c r="X60" s="461">
        <v>35002.023586000003</v>
      </c>
      <c r="Y60" s="461">
        <v>48049.653079000003</v>
      </c>
      <c r="Z60" s="461">
        <v>94625.578594000006</v>
      </c>
      <c r="AA60" s="461">
        <v>545822.93323199998</v>
      </c>
      <c r="AB60" s="461">
        <v>179182.7904</v>
      </c>
      <c r="AC60" s="461">
        <v>74628.115497000006</v>
      </c>
      <c r="AD60" s="461">
        <v>488035.382552</v>
      </c>
      <c r="AE60" s="461">
        <v>97820.137751000002</v>
      </c>
      <c r="AF60" s="461">
        <v>178180.344939</v>
      </c>
      <c r="AG60" s="461">
        <v>229691.830904</v>
      </c>
      <c r="AH60" s="461">
        <v>295480.07570400002</v>
      </c>
      <c r="AI60" s="461">
        <v>58927.327514999997</v>
      </c>
      <c r="AJ60" s="461">
        <v>201691.29459</v>
      </c>
      <c r="AK60" s="461">
        <v>58286.036916999998</v>
      </c>
      <c r="AL60" s="461">
        <v>156051.083063</v>
      </c>
      <c r="AM60" s="461">
        <v>342034.15231600002</v>
      </c>
      <c r="AN60" s="461">
        <v>236563.87411500001</v>
      </c>
      <c r="AO60" s="461">
        <v>48102.386723000003</v>
      </c>
      <c r="AP60" s="461">
        <v>137595.564549</v>
      </c>
      <c r="AQ60" s="461">
        <v>42507.309836</v>
      </c>
      <c r="AR60" s="461">
        <v>47693.398151000001</v>
      </c>
      <c r="AS60" s="461">
        <v>60339.859732999998</v>
      </c>
      <c r="AT60" s="461">
        <v>96430.762344999996</v>
      </c>
      <c r="AU60" s="461">
        <v>383939.39972799999</v>
      </c>
      <c r="AV60" s="461">
        <v>72147.804816999997</v>
      </c>
      <c r="AW60" s="461">
        <v>77762.542071000003</v>
      </c>
      <c r="AX60" s="461">
        <v>280749.61218</v>
      </c>
      <c r="AY60" s="461">
        <v>248465.164495</v>
      </c>
      <c r="AZ60" s="461">
        <v>108429.130726</v>
      </c>
      <c r="BA60" s="461">
        <v>52480.684194000001</v>
      </c>
      <c r="BB60" s="461">
        <v>111024.722817</v>
      </c>
      <c r="BC60" s="461">
        <v>38293.251969999998</v>
      </c>
      <c r="BD60" s="461">
        <v>126509.383604</v>
      </c>
      <c r="BE60" s="461">
        <v>75305.03903</v>
      </c>
      <c r="BF60" s="461">
        <v>85916.221961999996</v>
      </c>
      <c r="BG60" s="461">
        <v>57404.839677000004</v>
      </c>
      <c r="BH60" s="461">
        <v>164205.462401</v>
      </c>
      <c r="BI60" s="461">
        <v>81544.584988000002</v>
      </c>
      <c r="BJ60" s="461">
        <v>398810.11937799997</v>
      </c>
      <c r="BK60" s="461">
        <v>138517.84690199999</v>
      </c>
      <c r="BL60" s="640">
        <v>2294998.3655380001</v>
      </c>
      <c r="BM60" s="461">
        <v>88553.212050999995</v>
      </c>
      <c r="BN60" s="461">
        <v>303153.23191700003</v>
      </c>
      <c r="BO60" s="461">
        <v>468323.58640199999</v>
      </c>
      <c r="BP60" s="461">
        <v>52019.768548</v>
      </c>
      <c r="BQ60" s="461">
        <v>46153.142962999998</v>
      </c>
      <c r="BR60" s="461">
        <v>585620.69212899997</v>
      </c>
      <c r="BS60" s="461">
        <v>78636.082532999993</v>
      </c>
      <c r="BT60" s="461">
        <v>86669.036114999995</v>
      </c>
      <c r="BU60" s="461">
        <v>58512.775818000002</v>
      </c>
      <c r="BV60" s="461">
        <v>215048.126364</v>
      </c>
      <c r="BW60" s="461">
        <v>102059.55111</v>
      </c>
      <c r="BX60" s="461">
        <v>887523.85335899994</v>
      </c>
      <c r="BY60" s="461">
        <v>458381.31140499999</v>
      </c>
      <c r="BZ60" s="461">
        <v>32044.320806</v>
      </c>
      <c r="CA60" s="461">
        <v>104807.690747</v>
      </c>
    </row>
    <row r="61" spans="1:79" ht="15" x14ac:dyDescent="0.25">
      <c r="A61" s="449">
        <v>150</v>
      </c>
      <c r="B61" s="440"/>
      <c r="C61" s="441"/>
      <c r="D61" s="442" t="s">
        <v>1</v>
      </c>
      <c r="E61" s="461">
        <v>64535.602662999998</v>
      </c>
      <c r="F61" s="461">
        <v>63004.990425999997</v>
      </c>
      <c r="G61" s="461">
        <v>155065.45120099999</v>
      </c>
      <c r="H61" s="461">
        <v>784256.93802400003</v>
      </c>
      <c r="I61" s="461">
        <v>177988.66291300001</v>
      </c>
      <c r="J61" s="461">
        <v>36694.559174000002</v>
      </c>
      <c r="K61" s="461">
        <v>31780.829355999998</v>
      </c>
      <c r="L61" s="461">
        <v>134023.979124</v>
      </c>
      <c r="M61" s="461">
        <v>62707.741517000002</v>
      </c>
      <c r="N61" s="461">
        <v>164868.657332</v>
      </c>
      <c r="O61" s="461">
        <v>64366.294956999998</v>
      </c>
      <c r="P61" s="461">
        <v>93485.451960000006</v>
      </c>
      <c r="Q61" s="461">
        <v>40769.760573</v>
      </c>
      <c r="R61" s="461">
        <v>110463.384951</v>
      </c>
      <c r="S61" s="461">
        <v>168153.83139100001</v>
      </c>
      <c r="T61" s="461">
        <v>387194.88889499998</v>
      </c>
      <c r="U61" s="461">
        <v>333073.807493</v>
      </c>
      <c r="V61" s="461">
        <v>200997.26430499999</v>
      </c>
      <c r="W61" s="461">
        <v>63309.923432000003</v>
      </c>
      <c r="X61" s="461">
        <v>27478.376595000002</v>
      </c>
      <c r="Y61" s="461">
        <v>37884.006018</v>
      </c>
      <c r="Z61" s="461">
        <v>75159.687005</v>
      </c>
      <c r="AA61" s="461">
        <v>405704.08612300002</v>
      </c>
      <c r="AB61" s="461">
        <v>121456.19133099999</v>
      </c>
      <c r="AC61" s="461">
        <v>59361.071107000003</v>
      </c>
      <c r="AD61" s="461">
        <v>380613.57882900001</v>
      </c>
      <c r="AE61" s="461">
        <v>77159.726142</v>
      </c>
      <c r="AF61" s="461">
        <v>142101.49390900001</v>
      </c>
      <c r="AG61" s="461">
        <v>155973.25939399999</v>
      </c>
      <c r="AH61" s="461">
        <v>208348.37148</v>
      </c>
      <c r="AI61" s="461">
        <v>46091.236566</v>
      </c>
      <c r="AJ61" s="461">
        <v>159172.49152700001</v>
      </c>
      <c r="AK61" s="461">
        <v>47719.330542999996</v>
      </c>
      <c r="AL61" s="461">
        <v>116145.87448899999</v>
      </c>
      <c r="AM61" s="461">
        <v>271128.839737</v>
      </c>
      <c r="AN61" s="461">
        <v>156143.18618799999</v>
      </c>
      <c r="AO61" s="461">
        <v>38211.445650000001</v>
      </c>
      <c r="AP61" s="461">
        <v>108127.97620999999</v>
      </c>
      <c r="AQ61" s="461">
        <v>34249.128954</v>
      </c>
      <c r="AR61" s="461">
        <v>37917.451304000002</v>
      </c>
      <c r="AS61" s="461">
        <v>48793.197352000003</v>
      </c>
      <c r="AT61" s="461">
        <v>75616.836412999997</v>
      </c>
      <c r="AU61" s="461">
        <v>281452.52943300002</v>
      </c>
      <c r="AV61" s="461">
        <v>58138.658947000004</v>
      </c>
      <c r="AW61" s="461">
        <v>63289.176913000003</v>
      </c>
      <c r="AX61" s="461">
        <v>209937.56931600001</v>
      </c>
      <c r="AY61" s="461">
        <v>190624.31497400001</v>
      </c>
      <c r="AZ61" s="461">
        <v>75978.456250000003</v>
      </c>
      <c r="BA61" s="461">
        <v>40585.513417000002</v>
      </c>
      <c r="BB61" s="461">
        <v>72234.546283999996</v>
      </c>
      <c r="BC61" s="461">
        <v>30379.371190000002</v>
      </c>
      <c r="BD61" s="461">
        <v>100048.68193799999</v>
      </c>
      <c r="BE61" s="461">
        <v>59330.239419999998</v>
      </c>
      <c r="BF61" s="461">
        <v>70025.912888000006</v>
      </c>
      <c r="BG61" s="461">
        <v>44076.479611000002</v>
      </c>
      <c r="BH61" s="461">
        <v>125800.713797</v>
      </c>
      <c r="BI61" s="461">
        <v>66999.186963</v>
      </c>
      <c r="BJ61" s="461">
        <v>282909.61943600001</v>
      </c>
      <c r="BK61" s="461">
        <v>91434.188433999996</v>
      </c>
      <c r="BL61" s="640">
        <v>1753375.7634459999</v>
      </c>
      <c r="BM61" s="461">
        <v>69956.683653999993</v>
      </c>
      <c r="BN61" s="461">
        <v>195969.429481</v>
      </c>
      <c r="BO61" s="461">
        <v>349488.77766099997</v>
      </c>
      <c r="BP61" s="461">
        <v>42932.149425000003</v>
      </c>
      <c r="BQ61" s="461">
        <v>33735.359279999997</v>
      </c>
      <c r="BR61" s="461">
        <v>464929.625864</v>
      </c>
      <c r="BS61" s="461">
        <v>62579.131835</v>
      </c>
      <c r="BT61" s="461">
        <v>68559.516766000001</v>
      </c>
      <c r="BU61" s="461">
        <v>47176.802925000004</v>
      </c>
      <c r="BV61" s="461">
        <v>171971.193784</v>
      </c>
      <c r="BW61" s="461">
        <v>77432.058837000004</v>
      </c>
      <c r="BX61" s="461">
        <v>685393.35207100003</v>
      </c>
      <c r="BY61" s="461">
        <v>355299.35911000002</v>
      </c>
      <c r="BZ61" s="461">
        <v>26155.372969</v>
      </c>
      <c r="CA61" s="461">
        <v>82878.580434000003</v>
      </c>
    </row>
    <row r="62" spans="1:79" ht="15" x14ac:dyDescent="0.25">
      <c r="A62" s="449">
        <v>151</v>
      </c>
      <c r="B62" s="440"/>
      <c r="C62" s="441"/>
      <c r="D62" s="442" t="s">
        <v>452</v>
      </c>
      <c r="E62" s="461">
        <v>39088.892366</v>
      </c>
      <c r="F62" s="461">
        <v>39339.724111000003</v>
      </c>
      <c r="G62" s="461">
        <v>96186.73199</v>
      </c>
      <c r="H62" s="461">
        <v>489110.80508600001</v>
      </c>
      <c r="I62" s="461">
        <v>111331.68434399999</v>
      </c>
      <c r="J62" s="461">
        <v>22798.511204999999</v>
      </c>
      <c r="K62" s="461">
        <v>20166.200633</v>
      </c>
      <c r="L62" s="461">
        <v>82523.568750000006</v>
      </c>
      <c r="M62" s="461">
        <v>39477.561811</v>
      </c>
      <c r="N62" s="461">
        <v>154519.499813</v>
      </c>
      <c r="O62" s="461">
        <v>40106.110517000001</v>
      </c>
      <c r="P62" s="461">
        <v>55883.679282999998</v>
      </c>
      <c r="Q62" s="461">
        <v>24087.448810000002</v>
      </c>
      <c r="R62" s="461">
        <v>69722.188028000004</v>
      </c>
      <c r="S62" s="461">
        <v>115390.44947799999</v>
      </c>
      <c r="T62" s="461">
        <v>240342.125397</v>
      </c>
      <c r="U62" s="461">
        <v>221472.79662899999</v>
      </c>
      <c r="V62" s="461">
        <v>177507.64329899999</v>
      </c>
      <c r="W62" s="461">
        <v>38588.352408999999</v>
      </c>
      <c r="X62" s="461">
        <v>16493.633540999999</v>
      </c>
      <c r="Y62" s="461">
        <v>23425.618869999998</v>
      </c>
      <c r="Z62" s="461">
        <v>46489.290406</v>
      </c>
      <c r="AA62" s="461">
        <v>259284.530658</v>
      </c>
      <c r="AB62" s="461">
        <v>85718.016067000004</v>
      </c>
      <c r="AC62" s="461">
        <v>40221.576392000003</v>
      </c>
      <c r="AD62" s="461">
        <v>235524.41320000001</v>
      </c>
      <c r="AE62" s="461">
        <v>46330.844161000001</v>
      </c>
      <c r="AF62" s="461">
        <v>88304.876843000005</v>
      </c>
      <c r="AG62" s="461">
        <v>142059.74650499999</v>
      </c>
      <c r="AH62" s="461">
        <v>173310.07792000001</v>
      </c>
      <c r="AI62" s="461">
        <v>28658.401106000001</v>
      </c>
      <c r="AJ62" s="461">
        <v>99490.808401999995</v>
      </c>
      <c r="AK62" s="461">
        <v>28429.232491999999</v>
      </c>
      <c r="AL62" s="461">
        <v>72733.258522999997</v>
      </c>
      <c r="AM62" s="461">
        <v>164823.95171600001</v>
      </c>
      <c r="AN62" s="461">
        <v>113018.65572900001</v>
      </c>
      <c r="AO62" s="461">
        <v>24760.069813999999</v>
      </c>
      <c r="AP62" s="461">
        <v>67142.853346000004</v>
      </c>
      <c r="AQ62" s="461">
        <v>20895.540618999999</v>
      </c>
      <c r="AR62" s="461">
        <v>22874.095477999999</v>
      </c>
      <c r="AS62" s="461">
        <v>30746.211314</v>
      </c>
      <c r="AT62" s="461">
        <v>46482.805995000002</v>
      </c>
      <c r="AU62" s="461">
        <v>216439.45003400001</v>
      </c>
      <c r="AV62" s="461">
        <v>35216.335617999997</v>
      </c>
      <c r="AW62" s="461">
        <v>39154.641426000002</v>
      </c>
      <c r="AX62" s="461">
        <v>166738.303789</v>
      </c>
      <c r="AY62" s="461">
        <v>141745.50931600001</v>
      </c>
      <c r="AZ62" s="461">
        <v>72132.114994999996</v>
      </c>
      <c r="BA62" s="461">
        <v>24962.049126999998</v>
      </c>
      <c r="BB62" s="461">
        <v>70096.788541999995</v>
      </c>
      <c r="BC62" s="461">
        <v>18499.950412999999</v>
      </c>
      <c r="BD62" s="461">
        <v>61975.285447000002</v>
      </c>
      <c r="BE62" s="461">
        <v>36074.344621999997</v>
      </c>
      <c r="BF62" s="461">
        <v>42492.430676000004</v>
      </c>
      <c r="BG62" s="461">
        <v>27362.342036999999</v>
      </c>
      <c r="BH62" s="461">
        <v>85442.639097000007</v>
      </c>
      <c r="BI62" s="461">
        <v>40701.023011999998</v>
      </c>
      <c r="BJ62" s="461">
        <v>190197.15958199999</v>
      </c>
      <c r="BK62" s="461">
        <v>97308.364174000002</v>
      </c>
      <c r="BL62" s="640">
        <v>1142238.3007070001</v>
      </c>
      <c r="BM62" s="461">
        <v>43752.828480999997</v>
      </c>
      <c r="BN62" s="461">
        <v>218585.53621600001</v>
      </c>
      <c r="BO62" s="461">
        <v>249366.45576300001</v>
      </c>
      <c r="BP62" s="461">
        <v>25465.883609</v>
      </c>
      <c r="BQ62" s="461">
        <v>20622.683271999998</v>
      </c>
      <c r="BR62" s="461">
        <v>292591.886176</v>
      </c>
      <c r="BS62" s="461">
        <v>39376.459239000003</v>
      </c>
      <c r="BT62" s="461">
        <v>44263.982493000003</v>
      </c>
      <c r="BU62" s="461">
        <v>28229.234162000001</v>
      </c>
      <c r="BV62" s="461">
        <v>108244.304513</v>
      </c>
      <c r="BW62" s="461">
        <v>47099.947458000002</v>
      </c>
      <c r="BX62" s="461">
        <v>430416.59382499999</v>
      </c>
      <c r="BY62" s="461">
        <v>218859.318581</v>
      </c>
      <c r="BZ62" s="461">
        <v>15609.268125000001</v>
      </c>
      <c r="CA62" s="461">
        <v>50071.792106000001</v>
      </c>
    </row>
    <row r="63" spans="1:79" ht="17.25" customHeight="1" x14ac:dyDescent="0.25">
      <c r="A63" s="449">
        <v>152</v>
      </c>
      <c r="B63" s="443"/>
      <c r="C63" s="443" t="s">
        <v>482</v>
      </c>
      <c r="D63" s="444" t="s">
        <v>0</v>
      </c>
      <c r="E63" s="462">
        <v>427.34644300000002</v>
      </c>
      <c r="F63" s="462">
        <v>422.57723700000003</v>
      </c>
      <c r="G63" s="462">
        <v>1066.2872279999999</v>
      </c>
      <c r="H63" s="462">
        <v>7421.9932920000001</v>
      </c>
      <c r="I63" s="462">
        <v>1288.887174</v>
      </c>
      <c r="J63" s="462">
        <v>251.95598100000001</v>
      </c>
      <c r="K63" s="462">
        <v>198.198251</v>
      </c>
      <c r="L63" s="462">
        <v>1047.0920570000001</v>
      </c>
      <c r="M63" s="462">
        <v>389.35633200000001</v>
      </c>
      <c r="N63" s="462">
        <v>1183.6096640000001</v>
      </c>
      <c r="O63" s="462">
        <v>430.56375800000001</v>
      </c>
      <c r="P63" s="462">
        <v>643.67361200000005</v>
      </c>
      <c r="Q63" s="462">
        <v>301.71190799999999</v>
      </c>
      <c r="R63" s="462">
        <v>730.00744799999995</v>
      </c>
      <c r="S63" s="462">
        <v>1237.729149</v>
      </c>
      <c r="T63" s="462">
        <v>2939.8973740000001</v>
      </c>
      <c r="U63" s="462">
        <v>3019.8954170000002</v>
      </c>
      <c r="V63" s="462">
        <v>1582.0215499999999</v>
      </c>
      <c r="W63" s="462">
        <v>406.88950599999998</v>
      </c>
      <c r="X63" s="462">
        <v>187.54243500000001</v>
      </c>
      <c r="Y63" s="462">
        <v>235.979072</v>
      </c>
      <c r="Z63" s="462">
        <v>480.74045799999999</v>
      </c>
      <c r="AA63" s="462">
        <v>3617.3024919999998</v>
      </c>
      <c r="AB63" s="462">
        <v>924.66208400000005</v>
      </c>
      <c r="AC63" s="462">
        <v>418.21874500000001</v>
      </c>
      <c r="AD63" s="462">
        <v>2754.5898120000002</v>
      </c>
      <c r="AE63" s="462">
        <v>514.46249</v>
      </c>
      <c r="AF63" s="462">
        <v>1012.954194</v>
      </c>
      <c r="AG63" s="462">
        <v>1057.6822790000001</v>
      </c>
      <c r="AH63" s="462">
        <v>1491.1426630000001</v>
      </c>
      <c r="AI63" s="462">
        <v>286.16509000000002</v>
      </c>
      <c r="AJ63" s="462">
        <v>1078.8177720000001</v>
      </c>
      <c r="AK63" s="462">
        <v>324.47513400000003</v>
      </c>
      <c r="AL63" s="462">
        <v>761.89511100000004</v>
      </c>
      <c r="AM63" s="462">
        <v>1863.5977069999999</v>
      </c>
      <c r="AN63" s="462">
        <v>1132.639502</v>
      </c>
      <c r="AO63" s="462">
        <v>247.320347</v>
      </c>
      <c r="AP63" s="462">
        <v>694.33900300000005</v>
      </c>
      <c r="AQ63" s="462">
        <v>218.997163</v>
      </c>
      <c r="AR63" s="462">
        <v>253.858405</v>
      </c>
      <c r="AS63" s="462">
        <v>298.43883399999999</v>
      </c>
      <c r="AT63" s="462">
        <v>459.03982400000001</v>
      </c>
      <c r="AU63" s="462">
        <v>2557.141905</v>
      </c>
      <c r="AV63" s="462">
        <v>440.82043399999998</v>
      </c>
      <c r="AW63" s="462">
        <v>471.94362000000001</v>
      </c>
      <c r="AX63" s="462">
        <v>1660.796488</v>
      </c>
      <c r="AY63" s="462">
        <v>1373.1386680000001</v>
      </c>
      <c r="AZ63" s="462">
        <v>664.58608700000002</v>
      </c>
      <c r="BA63" s="462">
        <v>272.01472999999999</v>
      </c>
      <c r="BB63" s="462">
        <v>516.62920699999995</v>
      </c>
      <c r="BC63" s="462">
        <v>203.842636</v>
      </c>
      <c r="BD63" s="462">
        <v>585.97111299999995</v>
      </c>
      <c r="BE63" s="462">
        <v>359.14872100000002</v>
      </c>
      <c r="BF63" s="462">
        <v>498.67973000000001</v>
      </c>
      <c r="BG63" s="462">
        <v>264.33048400000001</v>
      </c>
      <c r="BH63" s="462">
        <v>762.42981099999997</v>
      </c>
      <c r="BI63" s="462">
        <v>469.45033599999999</v>
      </c>
      <c r="BJ63" s="462">
        <v>2120.2021650000002</v>
      </c>
      <c r="BK63" s="462">
        <v>821.518057</v>
      </c>
      <c r="BL63" s="641">
        <v>18459.162861000001</v>
      </c>
      <c r="BM63" s="462">
        <v>458.10462000000001</v>
      </c>
      <c r="BN63" s="462">
        <v>1653.8789240000001</v>
      </c>
      <c r="BO63" s="462">
        <v>3499.0074669999999</v>
      </c>
      <c r="BP63" s="462">
        <v>314.10841099999999</v>
      </c>
      <c r="BQ63" s="462">
        <v>253.08126100000001</v>
      </c>
      <c r="BR63" s="462">
        <v>4291.1513590000004</v>
      </c>
      <c r="BS63" s="462">
        <v>393.007408</v>
      </c>
      <c r="BT63" s="462">
        <v>472.98696100000001</v>
      </c>
      <c r="BU63" s="462">
        <v>311.02684299999999</v>
      </c>
      <c r="BV63" s="462">
        <v>1153.2734760000001</v>
      </c>
      <c r="BW63" s="462">
        <v>534.33389299999999</v>
      </c>
      <c r="BX63" s="462">
        <v>5993.5226979999998</v>
      </c>
      <c r="BY63" s="462">
        <v>2763.6008350000002</v>
      </c>
      <c r="BZ63" s="462">
        <v>169.418609</v>
      </c>
      <c r="CA63" s="462">
        <v>529.343253</v>
      </c>
    </row>
    <row r="64" spans="1:79" ht="15" x14ac:dyDescent="0.25">
      <c r="A64" s="449">
        <v>153</v>
      </c>
      <c r="B64" s="443"/>
      <c r="C64" s="443"/>
      <c r="D64" s="444" t="s">
        <v>451</v>
      </c>
      <c r="E64" s="462">
        <v>1548.9761599999999</v>
      </c>
      <c r="F64" s="462">
        <v>1542.586773</v>
      </c>
      <c r="G64" s="462">
        <v>3862.351909</v>
      </c>
      <c r="H64" s="462">
        <v>26741.372787</v>
      </c>
      <c r="I64" s="462">
        <v>4461.8678369999998</v>
      </c>
      <c r="J64" s="462">
        <v>862.99422400000003</v>
      </c>
      <c r="K64" s="462">
        <v>755.76009799999997</v>
      </c>
      <c r="L64" s="462">
        <v>3131.7082329999998</v>
      </c>
      <c r="M64" s="462">
        <v>1352.566732</v>
      </c>
      <c r="N64" s="462">
        <v>4384.4892470000004</v>
      </c>
      <c r="O64" s="462">
        <v>1476.3737289999999</v>
      </c>
      <c r="P64" s="462">
        <v>2303.5153989999999</v>
      </c>
      <c r="Q64" s="462">
        <v>926.037282</v>
      </c>
      <c r="R64" s="462">
        <v>2722.1519360000002</v>
      </c>
      <c r="S64" s="462">
        <v>4447.5695239999995</v>
      </c>
      <c r="T64" s="462">
        <v>11227.577687999999</v>
      </c>
      <c r="U64" s="462">
        <v>9193.3980009999996</v>
      </c>
      <c r="V64" s="462">
        <v>5264.8390980000004</v>
      </c>
      <c r="W64" s="462">
        <v>1523.577941</v>
      </c>
      <c r="X64" s="462">
        <v>630.846588</v>
      </c>
      <c r="Y64" s="462">
        <v>869.82165599999996</v>
      </c>
      <c r="Z64" s="462">
        <v>1885.9798679999999</v>
      </c>
      <c r="AA64" s="462">
        <v>12318.998828</v>
      </c>
      <c r="AB64" s="462">
        <v>3176.4588680000002</v>
      </c>
      <c r="AC64" s="462">
        <v>1398.447396</v>
      </c>
      <c r="AD64" s="462">
        <v>11393.179314000001</v>
      </c>
      <c r="AE64" s="462">
        <v>1824.6398300000001</v>
      </c>
      <c r="AF64" s="462">
        <v>3761.7368689999998</v>
      </c>
      <c r="AG64" s="462">
        <v>4098.5480189999998</v>
      </c>
      <c r="AH64" s="462">
        <v>5397.7511160000004</v>
      </c>
      <c r="AI64" s="462">
        <v>1154.2759719999999</v>
      </c>
      <c r="AJ64" s="462">
        <v>4031.7463120000002</v>
      </c>
      <c r="AK64" s="462">
        <v>1149.0637810000001</v>
      </c>
      <c r="AL64" s="462">
        <v>2730.8079819999998</v>
      </c>
      <c r="AM64" s="462">
        <v>6858.8535670000001</v>
      </c>
      <c r="AN64" s="462">
        <v>4188.2439510000004</v>
      </c>
      <c r="AO64" s="462">
        <v>896.32088299999998</v>
      </c>
      <c r="AP64" s="462">
        <v>2519.6620539999999</v>
      </c>
      <c r="AQ64" s="462">
        <v>824.72210099999995</v>
      </c>
      <c r="AR64" s="462">
        <v>900.36518100000001</v>
      </c>
      <c r="AS64" s="462">
        <v>1079.579937</v>
      </c>
      <c r="AT64" s="462">
        <v>1809.8169660000001</v>
      </c>
      <c r="AU64" s="462">
        <v>8054.9379680000002</v>
      </c>
      <c r="AV64" s="462">
        <v>1372.8507669999999</v>
      </c>
      <c r="AW64" s="462">
        <v>1492.71108</v>
      </c>
      <c r="AX64" s="462">
        <v>5615.0758569999998</v>
      </c>
      <c r="AY64" s="462">
        <v>4642.6005720000003</v>
      </c>
      <c r="AZ64" s="462">
        <v>1967.783236</v>
      </c>
      <c r="BA64" s="462">
        <v>1024.69407</v>
      </c>
      <c r="BB64" s="462">
        <v>1899.0764409999999</v>
      </c>
      <c r="BC64" s="462">
        <v>752.30186700000002</v>
      </c>
      <c r="BD64" s="462">
        <v>2275.2857720000002</v>
      </c>
      <c r="BE64" s="462">
        <v>1392.9147</v>
      </c>
      <c r="BF64" s="462">
        <v>1756.7554620000001</v>
      </c>
      <c r="BG64" s="462">
        <v>1040.5816170000001</v>
      </c>
      <c r="BH64" s="462">
        <v>2917.8422500000001</v>
      </c>
      <c r="BI64" s="462">
        <v>1624.4336020000001</v>
      </c>
      <c r="BJ64" s="462">
        <v>8086.2440580000002</v>
      </c>
      <c r="BK64" s="462">
        <v>2481.170599</v>
      </c>
      <c r="BL64" s="641">
        <v>60943.372340000002</v>
      </c>
      <c r="BM64" s="462">
        <v>1799.853824</v>
      </c>
      <c r="BN64" s="462">
        <v>5608.0645340000001</v>
      </c>
      <c r="BO64" s="462">
        <v>10154.802460000001</v>
      </c>
      <c r="BP64" s="462">
        <v>995.65298099999995</v>
      </c>
      <c r="BQ64" s="462">
        <v>869.53438200000005</v>
      </c>
      <c r="BR64" s="462">
        <v>15084.694371</v>
      </c>
      <c r="BS64" s="462">
        <v>1492.8850910000001</v>
      </c>
      <c r="BT64" s="462">
        <v>1679.583427</v>
      </c>
      <c r="BU64" s="462">
        <v>1112.182969</v>
      </c>
      <c r="BV64" s="462">
        <v>4243.5547509999997</v>
      </c>
      <c r="BW64" s="462">
        <v>1927.1766150000001</v>
      </c>
      <c r="BX64" s="462">
        <v>23020.742343999998</v>
      </c>
      <c r="BY64" s="462">
        <v>9030.4475689999999</v>
      </c>
      <c r="BZ64" s="462">
        <v>597.08051399999999</v>
      </c>
      <c r="CA64" s="462">
        <v>1978.2407149999999</v>
      </c>
    </row>
    <row r="65" spans="1:79" ht="15" x14ac:dyDescent="0.25">
      <c r="A65" s="449">
        <v>154</v>
      </c>
      <c r="B65" s="443"/>
      <c r="C65" s="443"/>
      <c r="D65" s="444" t="s">
        <v>1</v>
      </c>
      <c r="E65" s="462">
        <v>1262.6810390000001</v>
      </c>
      <c r="F65" s="462">
        <v>1249.740213</v>
      </c>
      <c r="G65" s="462">
        <v>3211.3109100000001</v>
      </c>
      <c r="H65" s="462">
        <v>27810.378987</v>
      </c>
      <c r="I65" s="462">
        <v>3754.3661229999998</v>
      </c>
      <c r="J65" s="462">
        <v>695.78988000000004</v>
      </c>
      <c r="K65" s="462">
        <v>568.05678999999998</v>
      </c>
      <c r="L65" s="462">
        <v>2808.3650170000001</v>
      </c>
      <c r="M65" s="462">
        <v>1112.2529979999999</v>
      </c>
      <c r="N65" s="462">
        <v>3011.7760410000001</v>
      </c>
      <c r="O65" s="462">
        <v>1218.565515</v>
      </c>
      <c r="P65" s="462">
        <v>1921.609717</v>
      </c>
      <c r="Q65" s="462">
        <v>761.77549599999998</v>
      </c>
      <c r="R65" s="462">
        <v>2202.3264349999999</v>
      </c>
      <c r="S65" s="462">
        <v>3176.1719050000002</v>
      </c>
      <c r="T65" s="462">
        <v>9616.6626629999992</v>
      </c>
      <c r="U65" s="462">
        <v>8034.4170640000002</v>
      </c>
      <c r="V65" s="462">
        <v>3945.899351</v>
      </c>
      <c r="W65" s="462">
        <v>1236.2980110000001</v>
      </c>
      <c r="X65" s="462">
        <v>499.95529199999999</v>
      </c>
      <c r="Y65" s="462">
        <v>688.44165599999997</v>
      </c>
      <c r="Z65" s="462">
        <v>1507.0579190000001</v>
      </c>
      <c r="AA65" s="462">
        <v>10646.751346999999</v>
      </c>
      <c r="AB65" s="462">
        <v>2213.4107949999998</v>
      </c>
      <c r="AC65" s="462">
        <v>1113.85212</v>
      </c>
      <c r="AD65" s="462">
        <v>9704.0396990000008</v>
      </c>
      <c r="AE65" s="462">
        <v>1460.736502</v>
      </c>
      <c r="AF65" s="462">
        <v>3103.9788319999998</v>
      </c>
      <c r="AG65" s="462">
        <v>2836.9195949999998</v>
      </c>
      <c r="AH65" s="462">
        <v>3979.5107210000001</v>
      </c>
      <c r="AI65" s="462">
        <v>910.07400099999995</v>
      </c>
      <c r="AJ65" s="462">
        <v>3289.153777</v>
      </c>
      <c r="AK65" s="462">
        <v>944.83996300000001</v>
      </c>
      <c r="AL65" s="462">
        <v>2065.9296079999999</v>
      </c>
      <c r="AM65" s="462">
        <v>5705.9400260000002</v>
      </c>
      <c r="AN65" s="462">
        <v>2820.272751</v>
      </c>
      <c r="AO65" s="462">
        <v>716.24740499999996</v>
      </c>
      <c r="AP65" s="462">
        <v>2014.3035480000001</v>
      </c>
      <c r="AQ65" s="462">
        <v>665.70098700000005</v>
      </c>
      <c r="AR65" s="462">
        <v>720.82591200000002</v>
      </c>
      <c r="AS65" s="462">
        <v>877.02380300000004</v>
      </c>
      <c r="AT65" s="462">
        <v>1433.02063</v>
      </c>
      <c r="AU65" s="462">
        <v>6874.272602</v>
      </c>
      <c r="AV65" s="462">
        <v>1135.9785690000001</v>
      </c>
      <c r="AW65" s="462">
        <v>1236.5575590000001</v>
      </c>
      <c r="AX65" s="462">
        <v>4507.3528180000003</v>
      </c>
      <c r="AY65" s="462">
        <v>3653.6323579999998</v>
      </c>
      <c r="AZ65" s="462">
        <v>1409.0983080000001</v>
      </c>
      <c r="BA65" s="462">
        <v>806.51154699999995</v>
      </c>
      <c r="BB65" s="462">
        <v>1262.2073740000001</v>
      </c>
      <c r="BC65" s="462">
        <v>602.15655700000002</v>
      </c>
      <c r="BD65" s="462">
        <v>1812.451417</v>
      </c>
      <c r="BE65" s="462">
        <v>1109.837348</v>
      </c>
      <c r="BF65" s="462">
        <v>1442.6051110000001</v>
      </c>
      <c r="BG65" s="462">
        <v>807.44897800000001</v>
      </c>
      <c r="BH65" s="462">
        <v>2271.1868089999998</v>
      </c>
      <c r="BI65" s="462">
        <v>1338.311148</v>
      </c>
      <c r="BJ65" s="462">
        <v>6106.1082530000003</v>
      </c>
      <c r="BK65" s="462">
        <v>1688.319686</v>
      </c>
      <c r="BL65" s="641">
        <v>73657.931949000005</v>
      </c>
      <c r="BM65" s="462">
        <v>1445.3553569999999</v>
      </c>
      <c r="BN65" s="462">
        <v>3676.512518</v>
      </c>
      <c r="BO65" s="462">
        <v>9318.1207630000008</v>
      </c>
      <c r="BP65" s="462">
        <v>829.18552799999998</v>
      </c>
      <c r="BQ65" s="462">
        <v>640.33679900000004</v>
      </c>
      <c r="BR65" s="462">
        <v>14862.187764</v>
      </c>
      <c r="BS65" s="462">
        <v>1198.815304</v>
      </c>
      <c r="BT65" s="462">
        <v>1340.1216810000001</v>
      </c>
      <c r="BU65" s="462">
        <v>901.18622500000004</v>
      </c>
      <c r="BV65" s="462">
        <v>3524.3639290000001</v>
      </c>
      <c r="BW65" s="462">
        <v>1487.7774589999999</v>
      </c>
      <c r="BX65" s="462">
        <v>22227.588951999998</v>
      </c>
      <c r="BY65" s="462">
        <v>7487.1428530000003</v>
      </c>
      <c r="BZ65" s="462">
        <v>488.36367999999999</v>
      </c>
      <c r="CA65" s="462">
        <v>1586.6569569999999</v>
      </c>
    </row>
    <row r="66" spans="1:79" ht="15" x14ac:dyDescent="0.25">
      <c r="A66" s="449">
        <v>155</v>
      </c>
      <c r="B66" s="443"/>
      <c r="C66" s="443"/>
      <c r="D66" s="444" t="s">
        <v>452</v>
      </c>
      <c r="E66" s="462">
        <v>760.15197599999999</v>
      </c>
      <c r="F66" s="462">
        <v>768.96580400000005</v>
      </c>
      <c r="G66" s="462">
        <v>1893.2937879999999</v>
      </c>
      <c r="H66" s="462">
        <v>10482.88753</v>
      </c>
      <c r="I66" s="462">
        <v>2210.056513</v>
      </c>
      <c r="J66" s="462">
        <v>429.92219699999998</v>
      </c>
      <c r="K66" s="462">
        <v>356.19196599999998</v>
      </c>
      <c r="L66" s="462">
        <v>1557.2822200000001</v>
      </c>
      <c r="M66" s="462">
        <v>693.86695599999996</v>
      </c>
      <c r="N66" s="462">
        <v>2476.5427030000001</v>
      </c>
      <c r="O66" s="462">
        <v>753.58785799999998</v>
      </c>
      <c r="P66" s="462">
        <v>1094.8753389999999</v>
      </c>
      <c r="Q66" s="462">
        <v>444.656991</v>
      </c>
      <c r="R66" s="462">
        <v>1360.9566809999999</v>
      </c>
      <c r="S66" s="462">
        <v>1865.47543</v>
      </c>
      <c r="T66" s="462">
        <v>5095.3761290000002</v>
      </c>
      <c r="U66" s="462">
        <v>3807.3174629999999</v>
      </c>
      <c r="V66" s="462">
        <v>3006.8297579999999</v>
      </c>
      <c r="W66" s="462">
        <v>746.67029200000002</v>
      </c>
      <c r="X66" s="462">
        <v>296.55525399999999</v>
      </c>
      <c r="Y66" s="462">
        <v>422.689076</v>
      </c>
      <c r="Z66" s="462">
        <v>922.84394999999995</v>
      </c>
      <c r="AA66" s="462">
        <v>5040.1904219999997</v>
      </c>
      <c r="AB66" s="462">
        <v>1394.7044559999999</v>
      </c>
      <c r="AC66" s="462">
        <v>753.00016100000005</v>
      </c>
      <c r="AD66" s="462">
        <v>5000.0160059999998</v>
      </c>
      <c r="AE66" s="462">
        <v>859.53240500000004</v>
      </c>
      <c r="AF66" s="462">
        <v>1818.4555459999999</v>
      </c>
      <c r="AG66" s="462">
        <v>2319.53919</v>
      </c>
      <c r="AH66" s="462">
        <v>2906.6750390000002</v>
      </c>
      <c r="AI66" s="462">
        <v>558.43622900000003</v>
      </c>
      <c r="AJ66" s="462">
        <v>1948.047442</v>
      </c>
      <c r="AK66" s="462">
        <v>559.17153699999994</v>
      </c>
      <c r="AL66" s="462">
        <v>1243.3614769999999</v>
      </c>
      <c r="AM66" s="462">
        <v>3162.3492660000002</v>
      </c>
      <c r="AN66" s="462">
        <v>1815.9352329999999</v>
      </c>
      <c r="AO66" s="462">
        <v>460.361133</v>
      </c>
      <c r="AP66" s="462">
        <v>1215.5860290000001</v>
      </c>
      <c r="AQ66" s="462">
        <v>404.84680200000003</v>
      </c>
      <c r="AR66" s="462">
        <v>430.18839700000001</v>
      </c>
      <c r="AS66" s="462">
        <v>547.91624400000001</v>
      </c>
      <c r="AT66" s="462">
        <v>868.26349500000003</v>
      </c>
      <c r="AU66" s="462">
        <v>3741.3837389999999</v>
      </c>
      <c r="AV66" s="462">
        <v>666.469604</v>
      </c>
      <c r="AW66" s="462">
        <v>742.88456099999996</v>
      </c>
      <c r="AX66" s="462">
        <v>3010.3435450000002</v>
      </c>
      <c r="AY66" s="462">
        <v>2551.7743260000002</v>
      </c>
      <c r="AZ66" s="462">
        <v>1157.5179290000001</v>
      </c>
      <c r="BA66" s="462">
        <v>481.03190799999999</v>
      </c>
      <c r="BB66" s="462">
        <v>1099.113779</v>
      </c>
      <c r="BC66" s="462">
        <v>361.40960000000001</v>
      </c>
      <c r="BD66" s="462">
        <v>1108.805807</v>
      </c>
      <c r="BE66" s="462">
        <v>664.45138399999996</v>
      </c>
      <c r="BF66" s="462">
        <v>864.43062299999997</v>
      </c>
      <c r="BG66" s="462">
        <v>492.07841300000001</v>
      </c>
      <c r="BH66" s="462">
        <v>1490.339197</v>
      </c>
      <c r="BI66" s="462">
        <v>808.49345600000004</v>
      </c>
      <c r="BJ66" s="462">
        <v>3505.5893270000001</v>
      </c>
      <c r="BK66" s="462">
        <v>1509.647526</v>
      </c>
      <c r="BL66" s="641">
        <v>21834.961772999999</v>
      </c>
      <c r="BM66" s="462">
        <v>879.01290700000004</v>
      </c>
      <c r="BN66" s="462">
        <v>3446.7027039999998</v>
      </c>
      <c r="BO66" s="462">
        <v>4589.6487280000001</v>
      </c>
      <c r="BP66" s="462">
        <v>486.31896599999999</v>
      </c>
      <c r="BQ66" s="462">
        <v>389.38623000000001</v>
      </c>
      <c r="BR66" s="462">
        <v>6368.5497320000004</v>
      </c>
      <c r="BS66" s="462">
        <v>742.45418900000004</v>
      </c>
      <c r="BT66" s="462">
        <v>850.902016</v>
      </c>
      <c r="BU66" s="462">
        <v>535.00109699999996</v>
      </c>
      <c r="BV66" s="462">
        <v>2057.9807500000002</v>
      </c>
      <c r="BW66" s="462">
        <v>884.659582</v>
      </c>
      <c r="BX66" s="462">
        <v>9108.8935070000007</v>
      </c>
      <c r="BY66" s="462">
        <v>3990.3534110000001</v>
      </c>
      <c r="BZ66" s="462">
        <v>290.29781400000002</v>
      </c>
      <c r="CA66" s="462">
        <v>937.20930299999998</v>
      </c>
    </row>
    <row r="67" spans="1:79" ht="15" x14ac:dyDescent="0.25">
      <c r="A67" s="449">
        <v>156</v>
      </c>
      <c r="B67" s="440"/>
      <c r="C67" s="441" t="s">
        <v>483</v>
      </c>
      <c r="D67" s="442" t="s">
        <v>0</v>
      </c>
      <c r="E67" s="461">
        <v>2.350228</v>
      </c>
      <c r="F67" s="461">
        <v>4.0437760000000003</v>
      </c>
      <c r="G67" s="461">
        <v>32.399191000000002</v>
      </c>
      <c r="H67" s="461">
        <v>1898.465418</v>
      </c>
      <c r="I67" s="461">
        <v>53.648558999999999</v>
      </c>
      <c r="J67" s="461">
        <v>1.0267809999999999</v>
      </c>
      <c r="K67" s="461">
        <v>2.5739510000000001</v>
      </c>
      <c r="L67" s="461">
        <v>89.854061999999999</v>
      </c>
      <c r="M67" s="461">
        <v>2.4409480000000001</v>
      </c>
      <c r="N67" s="461">
        <v>98.256522000000004</v>
      </c>
      <c r="O67" s="461">
        <v>2.5198770000000001</v>
      </c>
      <c r="P67" s="461">
        <v>24.413018000000001</v>
      </c>
      <c r="Q67" s="461">
        <v>5.1768939999999999</v>
      </c>
      <c r="R67" s="461">
        <v>10.905345000000001</v>
      </c>
      <c r="S67" s="461">
        <v>163.65124</v>
      </c>
      <c r="T67" s="461">
        <v>334.15786800000001</v>
      </c>
      <c r="U67" s="461">
        <v>813.90182500000003</v>
      </c>
      <c r="V67" s="461">
        <v>122.229223</v>
      </c>
      <c r="W67" s="461">
        <v>2.5598100000000001</v>
      </c>
      <c r="X67" s="461">
        <v>1.614754</v>
      </c>
      <c r="Y67" s="461">
        <v>1.172839</v>
      </c>
      <c r="Z67" s="461">
        <v>4.0618699999999999</v>
      </c>
      <c r="AA67" s="461">
        <v>895.56593899999996</v>
      </c>
      <c r="AB67" s="461">
        <v>105.919079</v>
      </c>
      <c r="AC67" s="461">
        <v>1.155632</v>
      </c>
      <c r="AD67" s="461">
        <v>313.23569099999997</v>
      </c>
      <c r="AE67" s="461">
        <v>12.093588</v>
      </c>
      <c r="AF67" s="461">
        <v>42.517406999999999</v>
      </c>
      <c r="AG67" s="461">
        <v>53.762101000000001</v>
      </c>
      <c r="AH67" s="461">
        <v>122.743511</v>
      </c>
      <c r="AI67" s="461">
        <v>2.7247020000000002</v>
      </c>
      <c r="AJ67" s="461">
        <v>56.664081000000003</v>
      </c>
      <c r="AK67" s="461">
        <v>3.3173300000000001</v>
      </c>
      <c r="AL67" s="461">
        <v>30.402436000000002</v>
      </c>
      <c r="AM67" s="461">
        <v>137.25744800000001</v>
      </c>
      <c r="AN67" s="461">
        <v>103.770794</v>
      </c>
      <c r="AO67" s="461">
        <v>1.5817950000000001</v>
      </c>
      <c r="AP67" s="461">
        <v>23.065055000000001</v>
      </c>
      <c r="AQ67" s="461">
        <v>0.225268</v>
      </c>
      <c r="AR67" s="461">
        <v>3.318365</v>
      </c>
      <c r="AS67" s="461">
        <v>1.0792299999999999</v>
      </c>
      <c r="AT67" s="461">
        <v>5.9287700000000001</v>
      </c>
      <c r="AU67" s="461">
        <v>703.37831800000004</v>
      </c>
      <c r="AV67" s="461">
        <v>26.074909999999999</v>
      </c>
      <c r="AW67" s="461">
        <v>12.096351</v>
      </c>
      <c r="AX67" s="461">
        <v>138.568253</v>
      </c>
      <c r="AY67" s="461">
        <v>21.693660000000001</v>
      </c>
      <c r="AZ67" s="461">
        <v>73.851335000000006</v>
      </c>
      <c r="BA67" s="461">
        <v>7.1808639999999997</v>
      </c>
      <c r="BB67" s="461">
        <v>34.767986000000001</v>
      </c>
      <c r="BC67" s="461">
        <v>1.4289860000000001</v>
      </c>
      <c r="BD67" s="461">
        <v>4.7344819999999999</v>
      </c>
      <c r="BE67" s="461">
        <v>5.7358840000000004</v>
      </c>
      <c r="BF67" s="461">
        <v>4.1763539999999999</v>
      </c>
      <c r="BG67" s="461">
        <v>4.5040500000000003</v>
      </c>
      <c r="BH67" s="461">
        <v>16.119961</v>
      </c>
      <c r="BI67" s="461">
        <v>2.6366559999999999</v>
      </c>
      <c r="BJ67" s="461">
        <v>216.651623</v>
      </c>
      <c r="BK67" s="461">
        <v>130.744145</v>
      </c>
      <c r="BL67" s="640">
        <v>7890.5151409999999</v>
      </c>
      <c r="BM67" s="461">
        <v>7.3951060000000002</v>
      </c>
      <c r="BN67" s="461">
        <v>193.11507</v>
      </c>
      <c r="BO67" s="461">
        <v>1171.8828129999999</v>
      </c>
      <c r="BP67" s="461">
        <v>5.8115040000000002</v>
      </c>
      <c r="BQ67" s="461">
        <v>1.3466130000000001</v>
      </c>
      <c r="BR67" s="461">
        <v>1027.825574</v>
      </c>
      <c r="BS67" s="461">
        <v>3.5617290000000001</v>
      </c>
      <c r="BT67" s="461">
        <v>6.0597859999999999</v>
      </c>
      <c r="BU67" s="461">
        <v>2.5345689999999998</v>
      </c>
      <c r="BV67" s="461">
        <v>59.929617999999998</v>
      </c>
      <c r="BW67" s="461">
        <v>16.287310999999999</v>
      </c>
      <c r="BX67" s="461">
        <v>1260.528043</v>
      </c>
      <c r="BY67" s="461">
        <v>368.40011500000003</v>
      </c>
      <c r="BZ67" s="461">
        <v>0.73429100000000003</v>
      </c>
      <c r="CA67" s="461">
        <v>8.5767480000000003</v>
      </c>
    </row>
    <row r="68" spans="1:79" ht="15" x14ac:dyDescent="0.25">
      <c r="A68" s="449">
        <v>157</v>
      </c>
      <c r="B68" s="440"/>
      <c r="C68" s="441"/>
      <c r="D68" s="442" t="s">
        <v>451</v>
      </c>
      <c r="E68" s="461">
        <v>3.5588160000000002</v>
      </c>
      <c r="F68" s="461">
        <v>9.7254740000000002</v>
      </c>
      <c r="G68" s="461">
        <v>91.239613000000006</v>
      </c>
      <c r="H68" s="461">
        <v>6092.5115649999998</v>
      </c>
      <c r="I68" s="461">
        <v>105.13302899999999</v>
      </c>
      <c r="J68" s="461">
        <v>1.8977949999999999</v>
      </c>
      <c r="K68" s="461">
        <v>4.7097030000000002</v>
      </c>
      <c r="L68" s="461">
        <v>109.308319</v>
      </c>
      <c r="M68" s="461">
        <v>6.7897509999999999</v>
      </c>
      <c r="N68" s="461">
        <v>319.89512500000001</v>
      </c>
      <c r="O68" s="461">
        <v>4.6938079999999998</v>
      </c>
      <c r="P68" s="461">
        <v>42.163772000000002</v>
      </c>
      <c r="Q68" s="461">
        <v>2.7170390000000002</v>
      </c>
      <c r="R68" s="461">
        <v>20.782496999999999</v>
      </c>
      <c r="S68" s="461">
        <v>522.08819700000004</v>
      </c>
      <c r="T68" s="461">
        <v>841.37125500000002</v>
      </c>
      <c r="U68" s="461">
        <v>1528.799356</v>
      </c>
      <c r="V68" s="461">
        <v>416.562904</v>
      </c>
      <c r="W68" s="461">
        <v>6.5120360000000002</v>
      </c>
      <c r="X68" s="461">
        <v>2.7764540000000002</v>
      </c>
      <c r="Y68" s="461">
        <v>2.8680219999999998</v>
      </c>
      <c r="Z68" s="461">
        <v>7.3911540000000002</v>
      </c>
      <c r="AA68" s="461">
        <v>1828.2168119999999</v>
      </c>
      <c r="AB68" s="461">
        <v>276.67094400000002</v>
      </c>
      <c r="AC68" s="461">
        <v>2.2733099999999999</v>
      </c>
      <c r="AD68" s="461">
        <v>1131.4962049999999</v>
      </c>
      <c r="AE68" s="461">
        <v>13.239114000000001</v>
      </c>
      <c r="AF68" s="461">
        <v>93.688402999999994</v>
      </c>
      <c r="AG68" s="461">
        <v>258.01332600000001</v>
      </c>
      <c r="AH68" s="461">
        <v>329.48717599999998</v>
      </c>
      <c r="AI68" s="461">
        <v>6.6154529999999996</v>
      </c>
      <c r="AJ68" s="461">
        <v>83.177558000000005</v>
      </c>
      <c r="AK68" s="461">
        <v>2.91561</v>
      </c>
      <c r="AL68" s="461">
        <v>94.567336999999995</v>
      </c>
      <c r="AM68" s="461">
        <v>345.40529900000001</v>
      </c>
      <c r="AN68" s="461">
        <v>415.221745</v>
      </c>
      <c r="AO68" s="461">
        <v>2.0875330000000001</v>
      </c>
      <c r="AP68" s="461">
        <v>28.888645</v>
      </c>
      <c r="AQ68" s="461">
        <v>0.740707</v>
      </c>
      <c r="AR68" s="461">
        <v>3.8169840000000002</v>
      </c>
      <c r="AS68" s="461">
        <v>3.2143220000000001</v>
      </c>
      <c r="AT68" s="461">
        <v>10.243871</v>
      </c>
      <c r="AU68" s="461">
        <v>1383.425686</v>
      </c>
      <c r="AV68" s="461">
        <v>7.8666099999999997</v>
      </c>
      <c r="AW68" s="461">
        <v>14.929005</v>
      </c>
      <c r="AX68" s="461">
        <v>455.15838400000001</v>
      </c>
      <c r="AY68" s="461">
        <v>44.670411999999999</v>
      </c>
      <c r="AZ68" s="461">
        <v>196.36167399999999</v>
      </c>
      <c r="BA68" s="461">
        <v>14.903316999999999</v>
      </c>
      <c r="BB68" s="461">
        <v>128.56911099999999</v>
      </c>
      <c r="BC68" s="461">
        <v>4.8880330000000001</v>
      </c>
      <c r="BD68" s="461">
        <v>13.270250000000001</v>
      </c>
      <c r="BE68" s="461">
        <v>6.4990449999999997</v>
      </c>
      <c r="BF68" s="461">
        <v>11.252775</v>
      </c>
      <c r="BG68" s="461">
        <v>9.1962770000000003</v>
      </c>
      <c r="BH68" s="461">
        <v>52.281787999999999</v>
      </c>
      <c r="BI68" s="461">
        <v>3.5112950000000001</v>
      </c>
      <c r="BJ68" s="461">
        <v>796.22522900000001</v>
      </c>
      <c r="BK68" s="461">
        <v>310.16014799999999</v>
      </c>
      <c r="BL68" s="640">
        <v>17828.349298000001</v>
      </c>
      <c r="BM68" s="461">
        <v>20.996112</v>
      </c>
      <c r="BN68" s="461">
        <v>734.27616799999998</v>
      </c>
      <c r="BO68" s="461">
        <v>1440.2028270000001</v>
      </c>
      <c r="BP68" s="461">
        <v>2.513306</v>
      </c>
      <c r="BQ68" s="461">
        <v>2.3542000000000001</v>
      </c>
      <c r="BR68" s="461">
        <v>2404.23929</v>
      </c>
      <c r="BS68" s="461">
        <v>9.5389879999999998</v>
      </c>
      <c r="BT68" s="461">
        <v>8.5806699999999996</v>
      </c>
      <c r="BU68" s="461">
        <v>3.5627080000000002</v>
      </c>
      <c r="BV68" s="461">
        <v>164.04628299999999</v>
      </c>
      <c r="BW68" s="461">
        <v>17.620187000000001</v>
      </c>
      <c r="BX68" s="461">
        <v>4486.2009980000003</v>
      </c>
      <c r="BY68" s="461">
        <v>799.68005400000004</v>
      </c>
      <c r="BZ68" s="461">
        <v>1.350978</v>
      </c>
      <c r="CA68" s="461">
        <v>18.698915</v>
      </c>
    </row>
    <row r="69" spans="1:79" ht="15" x14ac:dyDescent="0.25">
      <c r="A69" s="449">
        <v>158</v>
      </c>
      <c r="B69" s="440"/>
      <c r="C69" s="441"/>
      <c r="D69" s="442" t="s">
        <v>1</v>
      </c>
      <c r="E69" s="461">
        <v>9.0959719999999997</v>
      </c>
      <c r="F69" s="461">
        <v>16.293210999999999</v>
      </c>
      <c r="G69" s="461">
        <v>159.955882</v>
      </c>
      <c r="H69" s="461">
        <v>11167.332327</v>
      </c>
      <c r="I69" s="461">
        <v>220.700862</v>
      </c>
      <c r="J69" s="461">
        <v>3.6813639999999999</v>
      </c>
      <c r="K69" s="461">
        <v>7.2312320000000003</v>
      </c>
      <c r="L69" s="461">
        <v>283.137877</v>
      </c>
      <c r="M69" s="461">
        <v>9.4698779999999996</v>
      </c>
      <c r="N69" s="461">
        <v>255.95618400000001</v>
      </c>
      <c r="O69" s="461">
        <v>8.5304230000000008</v>
      </c>
      <c r="P69" s="461">
        <v>91.802779000000001</v>
      </c>
      <c r="Q69" s="461">
        <v>9.7692340000000009</v>
      </c>
      <c r="R69" s="461">
        <v>43.714106999999998</v>
      </c>
      <c r="S69" s="461">
        <v>434.67407600000001</v>
      </c>
      <c r="T69" s="461">
        <v>1433.701047</v>
      </c>
      <c r="U69" s="461">
        <v>2269.2130940000002</v>
      </c>
      <c r="V69" s="461">
        <v>336.387204</v>
      </c>
      <c r="W69" s="461">
        <v>12.328875</v>
      </c>
      <c r="X69" s="461">
        <v>5.9600900000000001</v>
      </c>
      <c r="Y69" s="461">
        <v>4.4187919999999998</v>
      </c>
      <c r="Z69" s="461">
        <v>14.528437</v>
      </c>
      <c r="AA69" s="461">
        <v>2733.034431</v>
      </c>
      <c r="AB69" s="461">
        <v>206.46784500000001</v>
      </c>
      <c r="AC69" s="461">
        <v>3.8113649999999999</v>
      </c>
      <c r="AD69" s="461">
        <v>1689.3606070000001</v>
      </c>
      <c r="AE69" s="461">
        <v>30.764855000000001</v>
      </c>
      <c r="AF69" s="461">
        <v>176.72800899999999</v>
      </c>
      <c r="AG69" s="461">
        <v>169.10725400000001</v>
      </c>
      <c r="AH69" s="461">
        <v>331.53377399999999</v>
      </c>
      <c r="AI69" s="461">
        <v>11.519406999999999</v>
      </c>
      <c r="AJ69" s="461">
        <v>170.493123</v>
      </c>
      <c r="AK69" s="461">
        <v>7.8096940000000004</v>
      </c>
      <c r="AL69" s="461">
        <v>92.253184000000005</v>
      </c>
      <c r="AM69" s="461">
        <v>539.20295499999997</v>
      </c>
      <c r="AN69" s="461">
        <v>275.88779599999998</v>
      </c>
      <c r="AO69" s="461">
        <v>4.8650529999999996</v>
      </c>
      <c r="AP69" s="461">
        <v>56.313937000000003</v>
      </c>
      <c r="AQ69" s="461">
        <v>1.3277300000000001</v>
      </c>
      <c r="AR69" s="461">
        <v>7.6925379999999999</v>
      </c>
      <c r="AS69" s="461">
        <v>5.8409300000000002</v>
      </c>
      <c r="AT69" s="461">
        <v>20.431016</v>
      </c>
      <c r="AU69" s="461">
        <v>1894.2310219999999</v>
      </c>
      <c r="AV69" s="461">
        <v>36.513226000000003</v>
      </c>
      <c r="AW69" s="461">
        <v>34.232905000000002</v>
      </c>
      <c r="AX69" s="461">
        <v>546.37346600000001</v>
      </c>
      <c r="AY69" s="461">
        <v>66.560602000000003</v>
      </c>
      <c r="AZ69" s="461">
        <v>139.32866100000001</v>
      </c>
      <c r="BA69" s="461">
        <v>24.176590999999998</v>
      </c>
      <c r="BB69" s="461">
        <v>89.033184000000006</v>
      </c>
      <c r="BC69" s="461">
        <v>8.2110590000000006</v>
      </c>
      <c r="BD69" s="461">
        <v>21.152515000000001</v>
      </c>
      <c r="BE69" s="461">
        <v>16.769694000000001</v>
      </c>
      <c r="BF69" s="461">
        <v>19.410526000000001</v>
      </c>
      <c r="BG69" s="461">
        <v>14.57779</v>
      </c>
      <c r="BH69" s="461">
        <v>70.180497000000003</v>
      </c>
      <c r="BI69" s="461">
        <v>8.4752050000000008</v>
      </c>
      <c r="BJ69" s="461">
        <v>802.96635400000002</v>
      </c>
      <c r="BK69" s="461">
        <v>226.14959999999999</v>
      </c>
      <c r="BL69" s="640">
        <v>40402.898735000002</v>
      </c>
      <c r="BM69" s="461">
        <v>39.386921999999998</v>
      </c>
      <c r="BN69" s="461">
        <v>447.76884200000001</v>
      </c>
      <c r="BO69" s="461">
        <v>2687.578422</v>
      </c>
      <c r="BP69" s="461">
        <v>9.7579809999999991</v>
      </c>
      <c r="BQ69" s="461">
        <v>3.0197699999999998</v>
      </c>
      <c r="BR69" s="461">
        <v>4751.9587670000001</v>
      </c>
      <c r="BS69" s="461">
        <v>17.799420999999999</v>
      </c>
      <c r="BT69" s="461">
        <v>16.811896000000001</v>
      </c>
      <c r="BU69" s="461">
        <v>7.9155189999999997</v>
      </c>
      <c r="BV69" s="461">
        <v>258.07166000000001</v>
      </c>
      <c r="BW69" s="461">
        <v>34.192802999999998</v>
      </c>
      <c r="BX69" s="461">
        <v>7798.1148480000002</v>
      </c>
      <c r="BY69" s="461">
        <v>1038.2718649999999</v>
      </c>
      <c r="BZ69" s="461">
        <v>2.8371460000000002</v>
      </c>
      <c r="CA69" s="461">
        <v>35.334454000000001</v>
      </c>
    </row>
    <row r="70" spans="1:79" ht="15" x14ac:dyDescent="0.25">
      <c r="A70" s="449">
        <v>159</v>
      </c>
      <c r="B70" s="440"/>
      <c r="C70" s="441"/>
      <c r="D70" s="442" t="s">
        <v>452</v>
      </c>
      <c r="E70" s="461">
        <v>0.100872</v>
      </c>
      <c r="F70" s="461">
        <v>0.17937900000000001</v>
      </c>
      <c r="G70" s="461">
        <v>2.2597510000000001</v>
      </c>
      <c r="H70" s="461">
        <v>152.946945</v>
      </c>
      <c r="I70" s="461">
        <v>2.9099270000000002</v>
      </c>
      <c r="J70" s="461">
        <v>4.8620999999999998E-2</v>
      </c>
      <c r="K70" s="461">
        <v>0.298813</v>
      </c>
      <c r="L70" s="461">
        <v>2.6033309999999998</v>
      </c>
      <c r="M70" s="461">
        <v>0.26443899999999998</v>
      </c>
      <c r="N70" s="461">
        <v>18.826246000000001</v>
      </c>
      <c r="O70" s="461">
        <v>0.12073200000000001</v>
      </c>
      <c r="P70" s="461">
        <v>0.95902399999999999</v>
      </c>
      <c r="Q70" s="461">
        <v>9.2726000000000003E-2</v>
      </c>
      <c r="R70" s="461">
        <v>0.42546299999999998</v>
      </c>
      <c r="S70" s="461">
        <v>10.986241</v>
      </c>
      <c r="T70" s="461">
        <v>27.900956000000001</v>
      </c>
      <c r="U70" s="461">
        <v>34.746234999999999</v>
      </c>
      <c r="V70" s="461">
        <v>25.744879000000001</v>
      </c>
      <c r="W70" s="461">
        <v>0.144647</v>
      </c>
      <c r="X70" s="461">
        <v>0.110472</v>
      </c>
      <c r="Y70" s="461">
        <v>0.10957600000000001</v>
      </c>
      <c r="Z70" s="461">
        <v>0.16826099999999999</v>
      </c>
      <c r="AA70" s="461">
        <v>36.508127000000002</v>
      </c>
      <c r="AB70" s="461">
        <v>7.1413970000000004</v>
      </c>
      <c r="AC70" s="461">
        <v>6.4106999999999997E-2</v>
      </c>
      <c r="AD70" s="461">
        <v>35.441754000000003</v>
      </c>
      <c r="AE70" s="461">
        <v>0.37148300000000001</v>
      </c>
      <c r="AF70" s="461">
        <v>1.7891809999999999</v>
      </c>
      <c r="AG70" s="461">
        <v>15.207974999999999</v>
      </c>
      <c r="AH70" s="461">
        <v>17.333613</v>
      </c>
      <c r="AI70" s="461">
        <v>0.15065999999999999</v>
      </c>
      <c r="AJ70" s="461">
        <v>1.781156</v>
      </c>
      <c r="AK70" s="461">
        <v>6.6031999999999993E-2</v>
      </c>
      <c r="AL70" s="461">
        <v>5.1979040000000003</v>
      </c>
      <c r="AM70" s="461">
        <v>15.040819000000001</v>
      </c>
      <c r="AN70" s="461">
        <v>9.8456700000000001</v>
      </c>
      <c r="AO70" s="461">
        <v>5.2850000000000001E-2</v>
      </c>
      <c r="AP70" s="461">
        <v>0.74934699999999999</v>
      </c>
      <c r="AQ70" s="461">
        <v>1.397E-2</v>
      </c>
      <c r="AR70" s="461">
        <v>0.12651399999999999</v>
      </c>
      <c r="AS70" s="461">
        <v>8.6486999999999994E-2</v>
      </c>
      <c r="AT70" s="461">
        <v>0.200403</v>
      </c>
      <c r="AU70" s="461">
        <v>76.754589999999993</v>
      </c>
      <c r="AV70" s="461">
        <v>0.26866200000000001</v>
      </c>
      <c r="AW70" s="461">
        <v>0.38253999999999999</v>
      </c>
      <c r="AX70" s="461">
        <v>26.197257</v>
      </c>
      <c r="AY70" s="461">
        <v>1.5531550000000001</v>
      </c>
      <c r="AZ70" s="461">
        <v>16.129092</v>
      </c>
      <c r="BA70" s="461">
        <v>0.291184</v>
      </c>
      <c r="BB70" s="461">
        <v>8.1144870000000004</v>
      </c>
      <c r="BC70" s="461">
        <v>8.9912000000000006E-2</v>
      </c>
      <c r="BD70" s="461">
        <v>0.52736300000000003</v>
      </c>
      <c r="BE70" s="461">
        <v>0.135245</v>
      </c>
      <c r="BF70" s="461">
        <v>0.210783</v>
      </c>
      <c r="BG70" s="461">
        <v>0.20942</v>
      </c>
      <c r="BH70" s="461">
        <v>3.1221399999999999</v>
      </c>
      <c r="BI70" s="461">
        <v>7.4133000000000004E-2</v>
      </c>
      <c r="BJ70" s="461">
        <v>16.818061</v>
      </c>
      <c r="BK70" s="461">
        <v>25.638016</v>
      </c>
      <c r="BL70" s="640">
        <v>490.18787900000001</v>
      </c>
      <c r="BM70" s="461">
        <v>0.46633400000000003</v>
      </c>
      <c r="BN70" s="461">
        <v>58.567014</v>
      </c>
      <c r="BO70" s="461">
        <v>45.216267000000002</v>
      </c>
      <c r="BP70" s="461">
        <v>8.1359000000000001E-2</v>
      </c>
      <c r="BQ70" s="461">
        <v>5.3563E-2</v>
      </c>
      <c r="BR70" s="461">
        <v>45.140315000000001</v>
      </c>
      <c r="BS70" s="461">
        <v>0.22708700000000001</v>
      </c>
      <c r="BT70" s="461">
        <v>0.25100600000000001</v>
      </c>
      <c r="BU70" s="461">
        <v>7.3284000000000002E-2</v>
      </c>
      <c r="BV70" s="461">
        <v>7.2487259999999996</v>
      </c>
      <c r="BW70" s="461">
        <v>0.392376</v>
      </c>
      <c r="BX70" s="461">
        <v>94.772998000000001</v>
      </c>
      <c r="BY70" s="461">
        <v>44.88138</v>
      </c>
      <c r="BZ70" s="461">
        <v>3.4827999999999998E-2</v>
      </c>
      <c r="CA70" s="461">
        <v>0.343941</v>
      </c>
    </row>
    <row r="71" spans="1:79" ht="15" x14ac:dyDescent="0.25">
      <c r="A71" s="449">
        <v>160</v>
      </c>
      <c r="B71" s="457" t="s">
        <v>2</v>
      </c>
      <c r="C71" s="457" t="s">
        <v>484</v>
      </c>
      <c r="D71" s="458" t="s">
        <v>0</v>
      </c>
      <c r="E71" s="463">
        <v>30425.015728999999</v>
      </c>
      <c r="F71" s="463">
        <v>18896.117074999998</v>
      </c>
      <c r="G71" s="463">
        <v>40106.675579000002</v>
      </c>
      <c r="H71" s="463">
        <v>212311.462963</v>
      </c>
      <c r="I71" s="463">
        <v>68548.175963000002</v>
      </c>
      <c r="J71" s="463">
        <v>11950.302557999999</v>
      </c>
      <c r="K71" s="463">
        <v>12996.051957</v>
      </c>
      <c r="L71" s="463">
        <v>69979.034549999997</v>
      </c>
      <c r="M71" s="463">
        <v>12699.230737</v>
      </c>
      <c r="N71" s="463">
        <v>66127.934401000006</v>
      </c>
      <c r="O71" s="463">
        <v>15252.491459000001</v>
      </c>
      <c r="P71" s="463">
        <v>40850.366408000002</v>
      </c>
      <c r="Q71" s="463">
        <v>39283.045845000001</v>
      </c>
      <c r="R71" s="463">
        <v>37036.919097999998</v>
      </c>
      <c r="S71" s="463">
        <v>42827.327553000003</v>
      </c>
      <c r="T71" s="463">
        <v>127406.697353</v>
      </c>
      <c r="U71" s="463">
        <v>81630.778116000001</v>
      </c>
      <c r="V71" s="463">
        <v>35967.899000999998</v>
      </c>
      <c r="W71" s="463">
        <v>17026.486595999999</v>
      </c>
      <c r="X71" s="463">
        <v>15035.834088</v>
      </c>
      <c r="Y71" s="463">
        <v>13592.412786999999</v>
      </c>
      <c r="Z71" s="463">
        <v>27099.313305</v>
      </c>
      <c r="AA71" s="463">
        <v>168710.66042999999</v>
      </c>
      <c r="AB71" s="463">
        <v>36100.066879999998</v>
      </c>
      <c r="AC71" s="463">
        <v>13314.873731</v>
      </c>
      <c r="AD71" s="463">
        <v>107556.544656</v>
      </c>
      <c r="AE71" s="463">
        <v>42920.047519</v>
      </c>
      <c r="AF71" s="463">
        <v>44596.493798000003</v>
      </c>
      <c r="AG71" s="463">
        <v>34645.809769</v>
      </c>
      <c r="AH71" s="463">
        <v>74702.797158000001</v>
      </c>
      <c r="AI71" s="463">
        <v>13326.643559</v>
      </c>
      <c r="AJ71" s="463">
        <v>54925.224780999997</v>
      </c>
      <c r="AK71" s="463">
        <v>16661.828228999999</v>
      </c>
      <c r="AL71" s="463">
        <v>21320.637396999999</v>
      </c>
      <c r="AM71" s="463">
        <v>125691.928841</v>
      </c>
      <c r="AN71" s="463">
        <v>23728.737658999999</v>
      </c>
      <c r="AO71" s="463">
        <v>13227.302254</v>
      </c>
      <c r="AP71" s="463">
        <v>40725.926128999999</v>
      </c>
      <c r="AQ71" s="463">
        <v>10446.838634</v>
      </c>
      <c r="AR71" s="463">
        <v>26549.511063000002</v>
      </c>
      <c r="AS71" s="463">
        <v>12264.073047</v>
      </c>
      <c r="AT71" s="463">
        <v>25210.439504000002</v>
      </c>
      <c r="AU71" s="463">
        <v>166497.113484</v>
      </c>
      <c r="AV71" s="463">
        <v>64619.724601000002</v>
      </c>
      <c r="AW71" s="463">
        <v>29943.073102999999</v>
      </c>
      <c r="AX71" s="463">
        <v>42921.410920000002</v>
      </c>
      <c r="AY71" s="463">
        <v>38408.358455000001</v>
      </c>
      <c r="AZ71" s="463">
        <v>38454.152746</v>
      </c>
      <c r="BA71" s="463">
        <v>11695.791132</v>
      </c>
      <c r="BB71" s="463">
        <v>23415.890148999999</v>
      </c>
      <c r="BC71" s="463">
        <v>11356.077767999999</v>
      </c>
      <c r="BD71" s="463">
        <v>32420.590849</v>
      </c>
      <c r="BE71" s="463">
        <v>23587.705107000002</v>
      </c>
      <c r="BF71" s="463">
        <v>19258.733412000001</v>
      </c>
      <c r="BG71" s="463">
        <v>20374.914611</v>
      </c>
      <c r="BH71" s="463">
        <v>34134.586782999999</v>
      </c>
      <c r="BI71" s="463">
        <v>26730.556215000001</v>
      </c>
      <c r="BJ71" s="463">
        <v>60012.303099999997</v>
      </c>
      <c r="BK71" s="463">
        <v>51171.935081000003</v>
      </c>
      <c r="BL71" s="463">
        <v>697530.82516799995</v>
      </c>
      <c r="BM71" s="463">
        <v>19580.672364999999</v>
      </c>
      <c r="BN71" s="463">
        <v>44429.795427999998</v>
      </c>
      <c r="BO71" s="463">
        <v>195491.10088000001</v>
      </c>
      <c r="BP71" s="463">
        <v>38581.311324000002</v>
      </c>
      <c r="BQ71" s="463">
        <v>9537.5883059999996</v>
      </c>
      <c r="BR71" s="463">
        <v>169255.43444400001</v>
      </c>
      <c r="BS71" s="463">
        <v>15258.787716999999</v>
      </c>
      <c r="BT71" s="463">
        <v>25926.695435000001</v>
      </c>
      <c r="BU71" s="463">
        <v>17245.722150000001</v>
      </c>
      <c r="BV71" s="463">
        <v>50701.713198999998</v>
      </c>
      <c r="BW71" s="463">
        <v>39628.456582999999</v>
      </c>
      <c r="BX71" s="463">
        <v>206275.02442500001</v>
      </c>
      <c r="BY71" s="463">
        <v>129881.082905</v>
      </c>
      <c r="BZ71" s="463">
        <v>10086.756785</v>
      </c>
      <c r="CA71" s="463">
        <v>24225.597729000001</v>
      </c>
    </row>
    <row r="72" spans="1:79" ht="15" x14ac:dyDescent="0.25">
      <c r="A72" s="449">
        <v>161</v>
      </c>
      <c r="B72" s="457"/>
      <c r="C72" s="457"/>
      <c r="D72" s="458" t="s">
        <v>451</v>
      </c>
      <c r="E72" s="463">
        <v>31499.540009</v>
      </c>
      <c r="F72" s="463">
        <v>22760.821595000001</v>
      </c>
      <c r="G72" s="463">
        <v>49201.172803000001</v>
      </c>
      <c r="H72" s="463">
        <v>254293.89447900001</v>
      </c>
      <c r="I72" s="463">
        <v>77169.591797000001</v>
      </c>
      <c r="J72" s="463">
        <v>13255.324941000001</v>
      </c>
      <c r="K72" s="463">
        <v>13682.418858000001</v>
      </c>
      <c r="L72" s="463">
        <v>73112.330723999999</v>
      </c>
      <c r="M72" s="463">
        <v>18554.207437000001</v>
      </c>
      <c r="N72" s="463">
        <v>66095.007687000005</v>
      </c>
      <c r="O72" s="463">
        <v>20981.232562000001</v>
      </c>
      <c r="P72" s="463">
        <v>42880.322180000003</v>
      </c>
      <c r="Q72" s="463">
        <v>36518.137905000003</v>
      </c>
      <c r="R72" s="463">
        <v>42656.055133000002</v>
      </c>
      <c r="S72" s="463">
        <v>45558.714096999996</v>
      </c>
      <c r="T72" s="463">
        <v>140173.92531200001</v>
      </c>
      <c r="U72" s="463">
        <v>91342.738744999995</v>
      </c>
      <c r="V72" s="463">
        <v>48661.465201999999</v>
      </c>
      <c r="W72" s="463">
        <v>20361.844533</v>
      </c>
      <c r="X72" s="463">
        <v>15079.42993</v>
      </c>
      <c r="Y72" s="463">
        <v>14888.597813</v>
      </c>
      <c r="Z72" s="463">
        <v>29935.846129000001</v>
      </c>
      <c r="AA72" s="463">
        <v>170278.804661</v>
      </c>
      <c r="AB72" s="463">
        <v>36872.430007000003</v>
      </c>
      <c r="AC72" s="463">
        <v>17408.596486999999</v>
      </c>
      <c r="AD72" s="463">
        <v>122582.028533</v>
      </c>
      <c r="AE72" s="463">
        <v>42308.843451000001</v>
      </c>
      <c r="AF72" s="463">
        <v>52090.156245999999</v>
      </c>
      <c r="AG72" s="463">
        <v>39617.144149</v>
      </c>
      <c r="AH72" s="463">
        <v>76537.837438000002</v>
      </c>
      <c r="AI72" s="463">
        <v>15432.348544</v>
      </c>
      <c r="AJ72" s="463">
        <v>59962.109213999996</v>
      </c>
      <c r="AK72" s="463">
        <v>18293.567192999999</v>
      </c>
      <c r="AL72" s="463">
        <v>26469.054748999999</v>
      </c>
      <c r="AM72" s="463">
        <v>128082.19455099999</v>
      </c>
      <c r="AN72" s="463">
        <v>27925.652419999999</v>
      </c>
      <c r="AO72" s="463">
        <v>15095.675614</v>
      </c>
      <c r="AP72" s="463">
        <v>42864.332837000002</v>
      </c>
      <c r="AQ72" s="463">
        <v>12146.568544</v>
      </c>
      <c r="AR72" s="463">
        <v>25546.565191000002</v>
      </c>
      <c r="AS72" s="463">
        <v>15738.765396999999</v>
      </c>
      <c r="AT72" s="463">
        <v>27895.854293</v>
      </c>
      <c r="AU72" s="463">
        <v>158800.86017199999</v>
      </c>
      <c r="AV72" s="463">
        <v>59158.322042</v>
      </c>
      <c r="AW72" s="463">
        <v>30711.230210000002</v>
      </c>
      <c r="AX72" s="463">
        <v>58425.771093000003</v>
      </c>
      <c r="AY72" s="463">
        <v>48898.166045999998</v>
      </c>
      <c r="AZ72" s="463">
        <v>37661.266091999998</v>
      </c>
      <c r="BA72" s="463">
        <v>13228.151347000001</v>
      </c>
      <c r="BB72" s="463">
        <v>23854.765087</v>
      </c>
      <c r="BC72" s="463">
        <v>12310.829607</v>
      </c>
      <c r="BD72" s="463">
        <v>36339.822072000003</v>
      </c>
      <c r="BE72" s="463">
        <v>24476.556038999999</v>
      </c>
      <c r="BF72" s="463">
        <v>23087.768443000001</v>
      </c>
      <c r="BG72" s="463">
        <v>20902.958868000002</v>
      </c>
      <c r="BH72" s="463">
        <v>39025.298330999998</v>
      </c>
      <c r="BI72" s="463">
        <v>29033.148298</v>
      </c>
      <c r="BJ72" s="463">
        <v>68608.756221999996</v>
      </c>
      <c r="BK72" s="463">
        <v>47998.877696000003</v>
      </c>
      <c r="BL72" s="463">
        <v>716321.64473900001</v>
      </c>
      <c r="BM72" s="463">
        <v>23533.354715000001</v>
      </c>
      <c r="BN72" s="463">
        <v>48129.793043999998</v>
      </c>
      <c r="BO72" s="463">
        <v>187394.801897</v>
      </c>
      <c r="BP72" s="463">
        <v>36229.831935000002</v>
      </c>
      <c r="BQ72" s="463">
        <v>10294.187008000001</v>
      </c>
      <c r="BR72" s="463">
        <v>186077.33349700001</v>
      </c>
      <c r="BS72" s="463">
        <v>19217.899511</v>
      </c>
      <c r="BT72" s="463">
        <v>27734.912959000001</v>
      </c>
      <c r="BU72" s="463">
        <v>18857.388582</v>
      </c>
      <c r="BV72" s="463">
        <v>59996.679436999999</v>
      </c>
      <c r="BW72" s="463">
        <v>39451.642305000001</v>
      </c>
      <c r="BX72" s="463">
        <v>226652.009357</v>
      </c>
      <c r="BY72" s="463">
        <v>135934.36479299999</v>
      </c>
      <c r="BZ72" s="463">
        <v>11048.602201</v>
      </c>
      <c r="CA72" s="463">
        <v>27027.605501999999</v>
      </c>
    </row>
    <row r="73" spans="1:79" ht="15" x14ac:dyDescent="0.25">
      <c r="A73" s="449">
        <v>162</v>
      </c>
      <c r="B73" s="457"/>
      <c r="C73" s="457"/>
      <c r="D73" s="458" t="s">
        <v>1</v>
      </c>
      <c r="E73" s="463">
        <v>51562.853529</v>
      </c>
      <c r="F73" s="463">
        <v>33695.831248000002</v>
      </c>
      <c r="G73" s="463">
        <v>72220.076977000004</v>
      </c>
      <c r="H73" s="463">
        <v>374590.63390000002</v>
      </c>
      <c r="I73" s="463">
        <v>119881.39662699999</v>
      </c>
      <c r="J73" s="463">
        <v>20654.981822999998</v>
      </c>
      <c r="K73" s="463">
        <v>22384.809606999999</v>
      </c>
      <c r="L73" s="463">
        <v>118695.984669</v>
      </c>
      <c r="M73" s="463">
        <v>24667.827015999999</v>
      </c>
      <c r="N73" s="463">
        <v>109885.766768</v>
      </c>
      <c r="O73" s="463">
        <v>28736.695780999999</v>
      </c>
      <c r="P73" s="463">
        <v>69978.876143999994</v>
      </c>
      <c r="Q73" s="463">
        <v>63830.665589999997</v>
      </c>
      <c r="R73" s="463">
        <v>64233.255003999999</v>
      </c>
      <c r="S73" s="463">
        <v>73016.099384000001</v>
      </c>
      <c r="T73" s="463">
        <v>220644.301049</v>
      </c>
      <c r="U73" s="463">
        <v>140748.753803</v>
      </c>
      <c r="V73" s="463">
        <v>67156.573795000004</v>
      </c>
      <c r="W73" s="463">
        <v>31136.270874999998</v>
      </c>
      <c r="X73" s="463">
        <v>25448.349635999999</v>
      </c>
      <c r="Y73" s="463">
        <v>23776.83512</v>
      </c>
      <c r="Z73" s="463">
        <v>47340.482289</v>
      </c>
      <c r="AA73" s="463">
        <v>280720.85070499999</v>
      </c>
      <c r="AB73" s="463">
        <v>61010.133109000002</v>
      </c>
      <c r="AC73" s="463">
        <v>25066.778504000002</v>
      </c>
      <c r="AD73" s="463">
        <v>188890.849426</v>
      </c>
      <c r="AE73" s="463">
        <v>71947.943880000006</v>
      </c>
      <c r="AF73" s="463">
        <v>78872.704857000004</v>
      </c>
      <c r="AG73" s="463">
        <v>60782.341207999998</v>
      </c>
      <c r="AH73" s="463">
        <v>126106.99176400001</v>
      </c>
      <c r="AI73" s="463">
        <v>23698.846756999999</v>
      </c>
      <c r="AJ73" s="463">
        <v>95284.181119000001</v>
      </c>
      <c r="AK73" s="463">
        <v>29168.830981999999</v>
      </c>
      <c r="AL73" s="463">
        <v>40138.656320000002</v>
      </c>
      <c r="AM73" s="463">
        <v>209271.44056799999</v>
      </c>
      <c r="AN73" s="463">
        <v>42711.425553000001</v>
      </c>
      <c r="AO73" s="463">
        <v>22757.739979999998</v>
      </c>
      <c r="AP73" s="463">
        <v>69535.081894000003</v>
      </c>
      <c r="AQ73" s="463">
        <v>18898.203081</v>
      </c>
      <c r="AR73" s="463">
        <v>42932.963599000002</v>
      </c>
      <c r="AS73" s="463">
        <v>22591.895849</v>
      </c>
      <c r="AT73" s="463">
        <v>44072.464273999998</v>
      </c>
      <c r="AU73" s="463">
        <v>269389.50109400001</v>
      </c>
      <c r="AV73" s="463">
        <v>104816.420163</v>
      </c>
      <c r="AW73" s="463">
        <v>50819.478505999999</v>
      </c>
      <c r="AX73" s="463">
        <v>79336.955671000003</v>
      </c>
      <c r="AY73" s="463">
        <v>70221.042371999996</v>
      </c>
      <c r="AZ73" s="463">
        <v>65385.242241</v>
      </c>
      <c r="BA73" s="463">
        <v>20549.939590999998</v>
      </c>
      <c r="BB73" s="463">
        <v>38896.198300999997</v>
      </c>
      <c r="BC73" s="463">
        <v>19893.484068000002</v>
      </c>
      <c r="BD73" s="463">
        <v>57021.443603</v>
      </c>
      <c r="BE73" s="463">
        <v>39761.652914999999</v>
      </c>
      <c r="BF73" s="463">
        <v>34818.717471999997</v>
      </c>
      <c r="BG73" s="463">
        <v>33897.713628999998</v>
      </c>
      <c r="BH73" s="463">
        <v>60498.921223999998</v>
      </c>
      <c r="BI73" s="463">
        <v>45654.795383999997</v>
      </c>
      <c r="BJ73" s="463">
        <v>105563.723191</v>
      </c>
      <c r="BK73" s="463">
        <v>82845.461704000001</v>
      </c>
      <c r="BL73" s="463">
        <v>1157578.771558</v>
      </c>
      <c r="BM73" s="463">
        <v>35378.453436000003</v>
      </c>
      <c r="BN73" s="463">
        <v>77508.534646999993</v>
      </c>
      <c r="BO73" s="463">
        <v>317391.63338999997</v>
      </c>
      <c r="BP73" s="463">
        <v>62769.973563</v>
      </c>
      <c r="BQ73" s="463">
        <v>16616.319973000001</v>
      </c>
      <c r="BR73" s="463">
        <v>288770.74329100002</v>
      </c>
      <c r="BS73" s="463">
        <v>28082.732176000001</v>
      </c>
      <c r="BT73" s="463">
        <v>44799.610352999996</v>
      </c>
      <c r="BU73" s="463">
        <v>30338.674053999999</v>
      </c>
      <c r="BV73" s="463">
        <v>88940.440596999993</v>
      </c>
      <c r="BW73" s="463">
        <v>66183.400278999994</v>
      </c>
      <c r="BX73" s="463">
        <v>353101.83247199998</v>
      </c>
      <c r="BY73" s="463">
        <v>222159.29694900001</v>
      </c>
      <c r="BZ73" s="463">
        <v>17776.039581000001</v>
      </c>
      <c r="CA73" s="463">
        <v>42183.027907000003</v>
      </c>
    </row>
    <row r="74" spans="1:79" ht="15" x14ac:dyDescent="0.25">
      <c r="A74" s="449">
        <v>163</v>
      </c>
      <c r="B74" s="457"/>
      <c r="C74" s="457"/>
      <c r="D74" s="458" t="s">
        <v>452</v>
      </c>
      <c r="E74" s="463">
        <v>31535.682487999999</v>
      </c>
      <c r="F74" s="463">
        <v>20848.198003000001</v>
      </c>
      <c r="G74" s="463">
        <v>45240.133310999998</v>
      </c>
      <c r="H74" s="463">
        <v>224029.89798199999</v>
      </c>
      <c r="I74" s="463">
        <v>73528.311511000007</v>
      </c>
      <c r="J74" s="463">
        <v>12889.504245</v>
      </c>
      <c r="K74" s="463">
        <v>13984.227317000001</v>
      </c>
      <c r="L74" s="463">
        <v>72676.327558000005</v>
      </c>
      <c r="M74" s="463">
        <v>15851.824903999999</v>
      </c>
      <c r="N74" s="463">
        <v>65785.869558000006</v>
      </c>
      <c r="O74" s="463">
        <v>18132.963008999999</v>
      </c>
      <c r="P74" s="463">
        <v>43236.756481999997</v>
      </c>
      <c r="Q74" s="463">
        <v>37327.267541000001</v>
      </c>
      <c r="R74" s="463">
        <v>38565.063608999997</v>
      </c>
      <c r="S74" s="463">
        <v>44720.338585999998</v>
      </c>
      <c r="T74" s="463">
        <v>134567.312321</v>
      </c>
      <c r="U74" s="463">
        <v>85443.617939000003</v>
      </c>
      <c r="V74" s="463">
        <v>42333.774950999999</v>
      </c>
      <c r="W74" s="463">
        <v>20240.895208000002</v>
      </c>
      <c r="X74" s="463">
        <v>15766.773565</v>
      </c>
      <c r="Y74" s="463">
        <v>14976.947021</v>
      </c>
      <c r="Z74" s="463">
        <v>29630.426001</v>
      </c>
      <c r="AA74" s="463">
        <v>165363.017968</v>
      </c>
      <c r="AB74" s="463">
        <v>37264.458575999997</v>
      </c>
      <c r="AC74" s="463">
        <v>16218.453519999999</v>
      </c>
      <c r="AD74" s="463">
        <v>115324.060528</v>
      </c>
      <c r="AE74" s="463">
        <v>42353.553001</v>
      </c>
      <c r="AF74" s="463">
        <v>48770.840606999998</v>
      </c>
      <c r="AG74" s="463">
        <v>37516.734255000003</v>
      </c>
      <c r="AH74" s="463">
        <v>75254.983345000001</v>
      </c>
      <c r="AI74" s="463">
        <v>14923.941206</v>
      </c>
      <c r="AJ74" s="463">
        <v>58805.292149000001</v>
      </c>
      <c r="AK74" s="463">
        <v>18254.094520999999</v>
      </c>
      <c r="AL74" s="463">
        <v>26512.686328</v>
      </c>
      <c r="AM74" s="463">
        <v>126266.216791</v>
      </c>
      <c r="AN74" s="463">
        <v>27259.550491000002</v>
      </c>
      <c r="AO74" s="463">
        <v>13580.948017999999</v>
      </c>
      <c r="AP74" s="463">
        <v>41991.670082999997</v>
      </c>
      <c r="AQ74" s="463">
        <v>12220.588258</v>
      </c>
      <c r="AR74" s="463">
        <v>25788.970548000001</v>
      </c>
      <c r="AS74" s="463">
        <v>14246.080943999999</v>
      </c>
      <c r="AT74" s="463">
        <v>27401.726705000001</v>
      </c>
      <c r="AU74" s="463">
        <v>157721.16309700001</v>
      </c>
      <c r="AV74" s="463">
        <v>62008.238844</v>
      </c>
      <c r="AW74" s="463">
        <v>31451.525516999998</v>
      </c>
      <c r="AX74" s="463">
        <v>48183.826187999999</v>
      </c>
      <c r="AY74" s="463">
        <v>43905.091389000001</v>
      </c>
      <c r="AZ74" s="463">
        <v>39849.652808999999</v>
      </c>
      <c r="BA74" s="463">
        <v>12822.245944</v>
      </c>
      <c r="BB74" s="463">
        <v>23582.301831000001</v>
      </c>
      <c r="BC74" s="463">
        <v>12558.926577</v>
      </c>
      <c r="BD74" s="463">
        <v>35731.759871000002</v>
      </c>
      <c r="BE74" s="463">
        <v>23317.588114999999</v>
      </c>
      <c r="BF74" s="463">
        <v>22080.896756999999</v>
      </c>
      <c r="BG74" s="463">
        <v>20242.977081000001</v>
      </c>
      <c r="BH74" s="463">
        <v>37647.360471</v>
      </c>
      <c r="BI74" s="463">
        <v>27464.808545</v>
      </c>
      <c r="BJ74" s="463">
        <v>65079.338026999998</v>
      </c>
      <c r="BK74" s="463">
        <v>50519.910657</v>
      </c>
      <c r="BL74" s="463">
        <v>675118.23738099996</v>
      </c>
      <c r="BM74" s="463">
        <v>22368.434338999999</v>
      </c>
      <c r="BN74" s="463">
        <v>49323.691436000001</v>
      </c>
      <c r="BO74" s="463">
        <v>184054.98433599999</v>
      </c>
      <c r="BP74" s="463">
        <v>36813.538284000002</v>
      </c>
      <c r="BQ74" s="463">
        <v>10429.604112000001</v>
      </c>
      <c r="BR74" s="463">
        <v>171049.72925500001</v>
      </c>
      <c r="BS74" s="463">
        <v>17869.095250999999</v>
      </c>
      <c r="BT74" s="463">
        <v>27740.726030000002</v>
      </c>
      <c r="BU74" s="463">
        <v>19235.434581000001</v>
      </c>
      <c r="BV74" s="463">
        <v>53674.598738000001</v>
      </c>
      <c r="BW74" s="463">
        <v>39955.422808000003</v>
      </c>
      <c r="BX74" s="463">
        <v>212250.69669099999</v>
      </c>
      <c r="BY74" s="463">
        <v>135662.98957100001</v>
      </c>
      <c r="BZ74" s="463">
        <v>11337.831998</v>
      </c>
      <c r="CA74" s="463">
        <v>25889.274518999999</v>
      </c>
    </row>
    <row r="75" spans="1:79" ht="15" x14ac:dyDescent="0.25">
      <c r="A75" s="449">
        <v>164</v>
      </c>
      <c r="B75" s="459"/>
      <c r="C75" s="459" t="s">
        <v>485</v>
      </c>
      <c r="D75" s="460" t="s">
        <v>0</v>
      </c>
      <c r="E75" s="464">
        <v>593.02898600000003</v>
      </c>
      <c r="F75" s="464">
        <v>371.29245600000002</v>
      </c>
      <c r="G75" s="464">
        <v>824.29960700000004</v>
      </c>
      <c r="H75" s="464">
        <v>6778.5730860000003</v>
      </c>
      <c r="I75" s="464">
        <v>1458.187968</v>
      </c>
      <c r="J75" s="464">
        <v>226.53728100000001</v>
      </c>
      <c r="K75" s="464">
        <v>233.552086</v>
      </c>
      <c r="L75" s="464">
        <v>1481.709558</v>
      </c>
      <c r="M75" s="464">
        <v>225.947903</v>
      </c>
      <c r="N75" s="464">
        <v>1255.4688369999999</v>
      </c>
      <c r="O75" s="464">
        <v>290.60445900000002</v>
      </c>
      <c r="P75" s="464">
        <v>848.23414700000001</v>
      </c>
      <c r="Q75" s="464">
        <v>732.88791600000002</v>
      </c>
      <c r="R75" s="464">
        <v>729.82545100000004</v>
      </c>
      <c r="S75" s="464">
        <v>837.267562</v>
      </c>
      <c r="T75" s="464">
        <v>3094.5606419999999</v>
      </c>
      <c r="U75" s="464">
        <v>2271.2744280000002</v>
      </c>
      <c r="V75" s="464">
        <v>758.78824699999996</v>
      </c>
      <c r="W75" s="464">
        <v>330.54000500000001</v>
      </c>
      <c r="X75" s="464">
        <v>271.08427599999999</v>
      </c>
      <c r="Y75" s="464">
        <v>247.299691</v>
      </c>
      <c r="Z75" s="464">
        <v>532.57075099999997</v>
      </c>
      <c r="AA75" s="464">
        <v>4952.1029790000002</v>
      </c>
      <c r="AB75" s="464">
        <v>709.65885700000001</v>
      </c>
      <c r="AC75" s="464">
        <v>252.43748600000001</v>
      </c>
      <c r="AD75" s="464">
        <v>2617.0717009999998</v>
      </c>
      <c r="AE75" s="464">
        <v>824.87485600000002</v>
      </c>
      <c r="AF75" s="464">
        <v>964.54547700000001</v>
      </c>
      <c r="AG75" s="464">
        <v>640.97777199999996</v>
      </c>
      <c r="AH75" s="464">
        <v>1465.863983</v>
      </c>
      <c r="AI75" s="464">
        <v>261.055094</v>
      </c>
      <c r="AJ75" s="464">
        <v>1189.712683</v>
      </c>
      <c r="AK75" s="464">
        <v>330.75482399999999</v>
      </c>
      <c r="AL75" s="464">
        <v>394.69456400000001</v>
      </c>
      <c r="AM75" s="464">
        <v>2528.9051009999998</v>
      </c>
      <c r="AN75" s="464">
        <v>458.00478800000002</v>
      </c>
      <c r="AO75" s="464">
        <v>247.81724800000001</v>
      </c>
      <c r="AP75" s="464">
        <v>768.72353299999997</v>
      </c>
      <c r="AQ75" s="464">
        <v>206.726911</v>
      </c>
      <c r="AR75" s="464">
        <v>498.51619399999998</v>
      </c>
      <c r="AS75" s="464">
        <v>223.11312599999999</v>
      </c>
      <c r="AT75" s="464">
        <v>481.11577499999999</v>
      </c>
      <c r="AU75" s="464">
        <v>4748.2883149999998</v>
      </c>
      <c r="AV75" s="464">
        <v>1364.0420779999999</v>
      </c>
      <c r="AW75" s="464">
        <v>583.35498900000005</v>
      </c>
      <c r="AX75" s="464">
        <v>892.26708199999996</v>
      </c>
      <c r="AY75" s="464">
        <v>784.43622700000003</v>
      </c>
      <c r="AZ75" s="464">
        <v>726.18254300000001</v>
      </c>
      <c r="BA75" s="464">
        <v>242.76131599999999</v>
      </c>
      <c r="BB75" s="464">
        <v>411.578463</v>
      </c>
      <c r="BC75" s="464">
        <v>227.30838499999999</v>
      </c>
      <c r="BD75" s="464">
        <v>583.53126399999996</v>
      </c>
      <c r="BE75" s="464">
        <v>469.37036499999999</v>
      </c>
      <c r="BF75" s="464">
        <v>393.34579100000002</v>
      </c>
      <c r="BG75" s="464">
        <v>375.31669499999998</v>
      </c>
      <c r="BH75" s="464">
        <v>619.486268</v>
      </c>
      <c r="BI75" s="464">
        <v>524.06845699999997</v>
      </c>
      <c r="BJ75" s="464">
        <v>1358.6135119999999</v>
      </c>
      <c r="BK75" s="464">
        <v>1004.093541</v>
      </c>
      <c r="BL75" s="464">
        <v>29909.317706999998</v>
      </c>
      <c r="BM75" s="464">
        <v>401.854018</v>
      </c>
      <c r="BN75" s="464">
        <v>842.42568600000004</v>
      </c>
      <c r="BO75" s="464">
        <v>7021.7172170000003</v>
      </c>
      <c r="BP75" s="464">
        <v>747.54697799999997</v>
      </c>
      <c r="BQ75" s="464">
        <v>184.51751999999999</v>
      </c>
      <c r="BR75" s="464">
        <v>5186.2650880000001</v>
      </c>
      <c r="BS75" s="464">
        <v>293.17534999999998</v>
      </c>
      <c r="BT75" s="464">
        <v>503.20933400000001</v>
      </c>
      <c r="BU75" s="464">
        <v>328.84999199999999</v>
      </c>
      <c r="BV75" s="464">
        <v>1037.388203</v>
      </c>
      <c r="BW75" s="464">
        <v>768.941057</v>
      </c>
      <c r="BX75" s="464">
        <v>5894.2891790000003</v>
      </c>
      <c r="BY75" s="464">
        <v>2886.9064939999998</v>
      </c>
      <c r="BZ75" s="464">
        <v>188.17692199999999</v>
      </c>
      <c r="CA75" s="464">
        <v>462.41884199999998</v>
      </c>
    </row>
    <row r="76" spans="1:79" ht="15" x14ac:dyDescent="0.25">
      <c r="A76" s="449">
        <v>165</v>
      </c>
      <c r="B76" s="459"/>
      <c r="C76" s="459"/>
      <c r="D76" s="460" t="s">
        <v>451</v>
      </c>
      <c r="E76" s="464">
        <v>608.37068199999999</v>
      </c>
      <c r="F76" s="464">
        <v>445.14407799999998</v>
      </c>
      <c r="G76" s="464">
        <v>996.18989399999998</v>
      </c>
      <c r="H76" s="464">
        <v>6923.3491139999996</v>
      </c>
      <c r="I76" s="464">
        <v>1546.8118629999999</v>
      </c>
      <c r="J76" s="464">
        <v>250.067657</v>
      </c>
      <c r="K76" s="464">
        <v>240.55584500000001</v>
      </c>
      <c r="L76" s="464">
        <v>1408.99944</v>
      </c>
      <c r="M76" s="464">
        <v>329.91948200000002</v>
      </c>
      <c r="N76" s="464">
        <v>1201.5045480000001</v>
      </c>
      <c r="O76" s="464">
        <v>396.68190499999997</v>
      </c>
      <c r="P76" s="464">
        <v>842.340056</v>
      </c>
      <c r="Q76" s="464">
        <v>659.96544600000004</v>
      </c>
      <c r="R76" s="464">
        <v>829.56963699999994</v>
      </c>
      <c r="S76" s="464">
        <v>857.76219500000002</v>
      </c>
      <c r="T76" s="464">
        <v>3152.0028499999999</v>
      </c>
      <c r="U76" s="464">
        <v>1984.2172579999999</v>
      </c>
      <c r="V76" s="464">
        <v>995.84587499999998</v>
      </c>
      <c r="W76" s="464">
        <v>393.92960799999997</v>
      </c>
      <c r="X76" s="464">
        <v>269.690001</v>
      </c>
      <c r="Y76" s="464">
        <v>269.27337699999998</v>
      </c>
      <c r="Z76" s="464">
        <v>584.82406100000003</v>
      </c>
      <c r="AA76" s="464">
        <v>3831.1913840000002</v>
      </c>
      <c r="AB76" s="464">
        <v>675.68582200000003</v>
      </c>
      <c r="AC76" s="464">
        <v>328.98579799999999</v>
      </c>
      <c r="AD76" s="464">
        <v>2811.1281549999999</v>
      </c>
      <c r="AE76" s="464">
        <v>781.73586499999999</v>
      </c>
      <c r="AF76" s="464">
        <v>1089.304729</v>
      </c>
      <c r="AG76" s="464">
        <v>737.58179299999995</v>
      </c>
      <c r="AH76" s="464">
        <v>1418.7373339999999</v>
      </c>
      <c r="AI76" s="464">
        <v>300.41681699999998</v>
      </c>
      <c r="AJ76" s="464">
        <v>1193.355699</v>
      </c>
      <c r="AK76" s="464">
        <v>359.26257199999998</v>
      </c>
      <c r="AL76" s="464">
        <v>485.14720499999999</v>
      </c>
      <c r="AM76" s="464">
        <v>2451.6229669999998</v>
      </c>
      <c r="AN76" s="464">
        <v>533.22458800000004</v>
      </c>
      <c r="AO76" s="464">
        <v>281.08138200000002</v>
      </c>
      <c r="AP76" s="464">
        <v>779.15422899999999</v>
      </c>
      <c r="AQ76" s="464">
        <v>239.18512200000001</v>
      </c>
      <c r="AR76" s="464">
        <v>473.00377400000002</v>
      </c>
      <c r="AS76" s="464">
        <v>284.49763999999999</v>
      </c>
      <c r="AT76" s="464">
        <v>523.03495899999996</v>
      </c>
      <c r="AU76" s="464">
        <v>3297.9295069999998</v>
      </c>
      <c r="AV76" s="464">
        <v>1083.455348</v>
      </c>
      <c r="AW76" s="464">
        <v>577.71289899999999</v>
      </c>
      <c r="AX76" s="464">
        <v>1229.3430679999999</v>
      </c>
      <c r="AY76" s="464">
        <v>976.12838899999997</v>
      </c>
      <c r="AZ76" s="464">
        <v>684.96403099999998</v>
      </c>
      <c r="BA76" s="464">
        <v>265.644476</v>
      </c>
      <c r="BB76" s="464">
        <v>414.72312699999998</v>
      </c>
      <c r="BC76" s="464">
        <v>245.07263399999999</v>
      </c>
      <c r="BD76" s="464">
        <v>651.50616300000002</v>
      </c>
      <c r="BE76" s="464">
        <v>457.63299899999998</v>
      </c>
      <c r="BF76" s="464">
        <v>472.537239</v>
      </c>
      <c r="BG76" s="464">
        <v>378.62364600000001</v>
      </c>
      <c r="BH76" s="464">
        <v>699.00215000000003</v>
      </c>
      <c r="BI76" s="464">
        <v>568.58353499999998</v>
      </c>
      <c r="BJ76" s="464">
        <v>1498.494688</v>
      </c>
      <c r="BK76" s="464">
        <v>861.08531100000005</v>
      </c>
      <c r="BL76" s="464">
        <v>18976.390584000001</v>
      </c>
      <c r="BM76" s="464">
        <v>477.199906</v>
      </c>
      <c r="BN76" s="464">
        <v>918.00825399999997</v>
      </c>
      <c r="BO76" s="464">
        <v>3968.1576599999999</v>
      </c>
      <c r="BP76" s="464">
        <v>674.09105399999999</v>
      </c>
      <c r="BQ76" s="464">
        <v>198.47969800000001</v>
      </c>
      <c r="BR76" s="464">
        <v>4605.9798309999996</v>
      </c>
      <c r="BS76" s="464">
        <v>366.06066299999998</v>
      </c>
      <c r="BT76" s="464">
        <v>534.04165</v>
      </c>
      <c r="BU76" s="464">
        <v>356.64518399999997</v>
      </c>
      <c r="BV76" s="464">
        <v>1186.2429440000001</v>
      </c>
      <c r="BW76" s="464">
        <v>736.95146499999998</v>
      </c>
      <c r="BX76" s="464">
        <v>5827.0331580000002</v>
      </c>
      <c r="BY76" s="464">
        <v>2675.8123620000001</v>
      </c>
      <c r="BZ76" s="464">
        <v>205.47872899999999</v>
      </c>
      <c r="CA76" s="464">
        <v>510.15240399999999</v>
      </c>
    </row>
    <row r="77" spans="1:79" ht="15" x14ac:dyDescent="0.25">
      <c r="A77" s="449">
        <v>166</v>
      </c>
      <c r="B77" s="459"/>
      <c r="C77" s="459"/>
      <c r="D77" s="460" t="s">
        <v>1</v>
      </c>
      <c r="E77" s="464">
        <v>1006.590028</v>
      </c>
      <c r="F77" s="464">
        <v>664.31825000000003</v>
      </c>
      <c r="G77" s="464">
        <v>1507.9850570000001</v>
      </c>
      <c r="H77" s="464">
        <v>14431.214148999999</v>
      </c>
      <c r="I77" s="464">
        <v>2554.6033859999998</v>
      </c>
      <c r="J77" s="464">
        <v>391.71378399999998</v>
      </c>
      <c r="K77" s="464">
        <v>399.18425100000002</v>
      </c>
      <c r="L77" s="464">
        <v>2487.426234</v>
      </c>
      <c r="M77" s="464">
        <v>439.89062100000001</v>
      </c>
      <c r="N77" s="464">
        <v>2103.321684</v>
      </c>
      <c r="O77" s="464">
        <v>547.53266399999995</v>
      </c>
      <c r="P77" s="464">
        <v>1437.9097389999999</v>
      </c>
      <c r="Q77" s="464">
        <v>1176.5468550000001</v>
      </c>
      <c r="R77" s="464">
        <v>1270.7167340000001</v>
      </c>
      <c r="S77" s="464">
        <v>1422.028442</v>
      </c>
      <c r="T77" s="464">
        <v>5506.4989219999998</v>
      </c>
      <c r="U77" s="464">
        <v>3739.0078140000001</v>
      </c>
      <c r="V77" s="464">
        <v>1416.6990519999999</v>
      </c>
      <c r="W77" s="464">
        <v>605.61679400000003</v>
      </c>
      <c r="X77" s="464">
        <v>461.59600499999999</v>
      </c>
      <c r="Y77" s="464">
        <v>432.38427999999999</v>
      </c>
      <c r="Z77" s="464">
        <v>929.94212400000004</v>
      </c>
      <c r="AA77" s="464">
        <v>7736.3465589999996</v>
      </c>
      <c r="AB77" s="464">
        <v>1154.0881010000001</v>
      </c>
      <c r="AC77" s="464">
        <v>474.71518700000001</v>
      </c>
      <c r="AD77" s="464">
        <v>4787.1817570000003</v>
      </c>
      <c r="AE77" s="464">
        <v>1367.079917</v>
      </c>
      <c r="AF77" s="464">
        <v>1716.3487560000001</v>
      </c>
      <c r="AG77" s="464">
        <v>1151.8283550000001</v>
      </c>
      <c r="AH77" s="464">
        <v>2494.9060199999999</v>
      </c>
      <c r="AI77" s="464">
        <v>464.94885299999999</v>
      </c>
      <c r="AJ77" s="464">
        <v>1996.4033469999999</v>
      </c>
      <c r="AK77" s="464">
        <v>577.36786700000005</v>
      </c>
      <c r="AL77" s="464">
        <v>744.12602000000004</v>
      </c>
      <c r="AM77" s="464">
        <v>4213.3624609999997</v>
      </c>
      <c r="AN77" s="464">
        <v>826.80167500000005</v>
      </c>
      <c r="AO77" s="464">
        <v>426.49854800000003</v>
      </c>
      <c r="AP77" s="464">
        <v>1290.0194650000001</v>
      </c>
      <c r="AQ77" s="464">
        <v>373.62829399999998</v>
      </c>
      <c r="AR77" s="464">
        <v>802.62965499999996</v>
      </c>
      <c r="AS77" s="464">
        <v>411.33661000000001</v>
      </c>
      <c r="AT77" s="464">
        <v>836.62397699999997</v>
      </c>
      <c r="AU77" s="464">
        <v>7119.1586079999997</v>
      </c>
      <c r="AV77" s="464">
        <v>2039.503011</v>
      </c>
      <c r="AW77" s="464">
        <v>981.48235699999998</v>
      </c>
      <c r="AX77" s="464">
        <v>1739.500272</v>
      </c>
      <c r="AY77" s="464">
        <v>1423.7365359999999</v>
      </c>
      <c r="AZ77" s="464">
        <v>1241.087571</v>
      </c>
      <c r="BA77" s="464">
        <v>422.90114799999998</v>
      </c>
      <c r="BB77" s="464">
        <v>702.11636999999996</v>
      </c>
      <c r="BC77" s="464">
        <v>398.76788499999998</v>
      </c>
      <c r="BD77" s="464">
        <v>1028.7821409999999</v>
      </c>
      <c r="BE77" s="464">
        <v>772.38152200000002</v>
      </c>
      <c r="BF77" s="464">
        <v>714.474335</v>
      </c>
      <c r="BG77" s="464">
        <v>620.71161400000005</v>
      </c>
      <c r="BH77" s="464">
        <v>1104.383859</v>
      </c>
      <c r="BI77" s="464">
        <v>896.89614600000004</v>
      </c>
      <c r="BJ77" s="464">
        <v>2468.1495490000002</v>
      </c>
      <c r="BK77" s="464">
        <v>1607.742647</v>
      </c>
      <c r="BL77" s="464">
        <v>59152.872283999997</v>
      </c>
      <c r="BM77" s="464">
        <v>733.60151499999995</v>
      </c>
      <c r="BN77" s="464">
        <v>1518.644689</v>
      </c>
      <c r="BO77" s="464">
        <v>9647.3921769999997</v>
      </c>
      <c r="BP77" s="464">
        <v>1191.041221</v>
      </c>
      <c r="BQ77" s="464">
        <v>321.08434</v>
      </c>
      <c r="BR77" s="464">
        <v>9386.1219569999994</v>
      </c>
      <c r="BS77" s="464">
        <v>542.30657099999996</v>
      </c>
      <c r="BT77" s="464">
        <v>869.20459800000003</v>
      </c>
      <c r="BU77" s="464">
        <v>577.75692500000002</v>
      </c>
      <c r="BV77" s="464">
        <v>1842.5622699999999</v>
      </c>
      <c r="BW77" s="464">
        <v>1263.0651539999999</v>
      </c>
      <c r="BX77" s="464">
        <v>11478.682022000001</v>
      </c>
      <c r="BY77" s="464">
        <v>4801.2916939999996</v>
      </c>
      <c r="BZ77" s="464">
        <v>331.78047400000003</v>
      </c>
      <c r="CA77" s="464">
        <v>808.69746499999997</v>
      </c>
    </row>
    <row r="78" spans="1:79" ht="15" x14ac:dyDescent="0.25">
      <c r="A78" s="449">
        <v>167</v>
      </c>
      <c r="B78" s="459"/>
      <c r="C78" s="459"/>
      <c r="D78" s="460" t="s">
        <v>452</v>
      </c>
      <c r="E78" s="464">
        <v>606.71770000000004</v>
      </c>
      <c r="F78" s="464">
        <v>405.67145099999999</v>
      </c>
      <c r="G78" s="464">
        <v>898.16755899999998</v>
      </c>
      <c r="H78" s="464">
        <v>4892.7589129999997</v>
      </c>
      <c r="I78" s="464">
        <v>1448.486277</v>
      </c>
      <c r="J78" s="464">
        <v>242.79421300000001</v>
      </c>
      <c r="K78" s="464">
        <v>243.89926199999999</v>
      </c>
      <c r="L78" s="464">
        <v>1357.508889</v>
      </c>
      <c r="M78" s="464">
        <v>280.014432</v>
      </c>
      <c r="N78" s="464">
        <v>1138.1471779999999</v>
      </c>
      <c r="O78" s="464">
        <v>342.81839100000002</v>
      </c>
      <c r="P78" s="464">
        <v>834.68028600000002</v>
      </c>
      <c r="Q78" s="464">
        <v>672.20642699999996</v>
      </c>
      <c r="R78" s="464">
        <v>746.13485600000001</v>
      </c>
      <c r="S78" s="464">
        <v>782.65461000000005</v>
      </c>
      <c r="T78" s="464">
        <v>2825.180257</v>
      </c>
      <c r="U78" s="464">
        <v>1563.0038280000001</v>
      </c>
      <c r="V78" s="464">
        <v>833.992029</v>
      </c>
      <c r="W78" s="464">
        <v>388.808741</v>
      </c>
      <c r="X78" s="464">
        <v>280.44422500000002</v>
      </c>
      <c r="Y78" s="464">
        <v>269.50519600000001</v>
      </c>
      <c r="Z78" s="464">
        <v>575.47166600000003</v>
      </c>
      <c r="AA78" s="464">
        <v>3238.6940479999998</v>
      </c>
      <c r="AB78" s="464">
        <v>644.13051499999995</v>
      </c>
      <c r="AC78" s="464">
        <v>305.59776599999998</v>
      </c>
      <c r="AD78" s="464">
        <v>2434.3729589999998</v>
      </c>
      <c r="AE78" s="464">
        <v>775.88756000000001</v>
      </c>
      <c r="AF78" s="464">
        <v>994.76127899999994</v>
      </c>
      <c r="AG78" s="464">
        <v>673.61635899999999</v>
      </c>
      <c r="AH78" s="464">
        <v>1318.0996970000001</v>
      </c>
      <c r="AI78" s="464">
        <v>288.61438500000003</v>
      </c>
      <c r="AJ78" s="464">
        <v>1143.120439</v>
      </c>
      <c r="AK78" s="464">
        <v>357.54443400000002</v>
      </c>
      <c r="AL78" s="464">
        <v>474.24753099999998</v>
      </c>
      <c r="AM78" s="464">
        <v>2326.4956820000002</v>
      </c>
      <c r="AN78" s="464">
        <v>494.11818199999999</v>
      </c>
      <c r="AO78" s="464">
        <v>251.911754</v>
      </c>
      <c r="AP78" s="464">
        <v>753.67512299999999</v>
      </c>
      <c r="AQ78" s="464">
        <v>240.84255300000001</v>
      </c>
      <c r="AR78" s="464">
        <v>475.30382400000002</v>
      </c>
      <c r="AS78" s="464">
        <v>257.52067</v>
      </c>
      <c r="AT78" s="464">
        <v>510.63137599999999</v>
      </c>
      <c r="AU78" s="464">
        <v>2781.274445</v>
      </c>
      <c r="AV78" s="464">
        <v>1126.0007069999999</v>
      </c>
      <c r="AW78" s="464">
        <v>584.93076699999995</v>
      </c>
      <c r="AX78" s="464">
        <v>945.24735199999998</v>
      </c>
      <c r="AY78" s="464">
        <v>869.673498</v>
      </c>
      <c r="AZ78" s="464">
        <v>675.59040200000004</v>
      </c>
      <c r="BA78" s="464">
        <v>253.737413</v>
      </c>
      <c r="BB78" s="464">
        <v>388.87364400000001</v>
      </c>
      <c r="BC78" s="464">
        <v>249.356202</v>
      </c>
      <c r="BD78" s="464">
        <v>636.65109099999995</v>
      </c>
      <c r="BE78" s="464">
        <v>434.11765100000002</v>
      </c>
      <c r="BF78" s="464">
        <v>447.33089799999999</v>
      </c>
      <c r="BG78" s="464">
        <v>364.40246500000001</v>
      </c>
      <c r="BH78" s="464">
        <v>664.41899000000001</v>
      </c>
      <c r="BI78" s="464">
        <v>536.56064300000003</v>
      </c>
      <c r="BJ78" s="464">
        <v>1336.2453800000001</v>
      </c>
      <c r="BK78" s="464">
        <v>814.14039600000001</v>
      </c>
      <c r="BL78" s="464">
        <v>13023.285237</v>
      </c>
      <c r="BM78" s="464">
        <v>448.39129400000002</v>
      </c>
      <c r="BN78" s="464">
        <v>854.095054</v>
      </c>
      <c r="BO78" s="464">
        <v>3315.7418290000001</v>
      </c>
      <c r="BP78" s="464">
        <v>681.49582299999997</v>
      </c>
      <c r="BQ78" s="464">
        <v>200.62805299999999</v>
      </c>
      <c r="BR78" s="464">
        <v>3676.1749249999998</v>
      </c>
      <c r="BS78" s="464">
        <v>338.314594</v>
      </c>
      <c r="BT78" s="464">
        <v>531.12986799999999</v>
      </c>
      <c r="BU78" s="464">
        <v>362.558697</v>
      </c>
      <c r="BV78" s="464">
        <v>1027.5081560000001</v>
      </c>
      <c r="BW78" s="464">
        <v>739.24662599999999</v>
      </c>
      <c r="BX78" s="464">
        <v>4604.2132030000002</v>
      </c>
      <c r="BY78" s="464">
        <v>2468.1311310000001</v>
      </c>
      <c r="BZ78" s="464">
        <v>210.173284</v>
      </c>
      <c r="CA78" s="464">
        <v>484.38252</v>
      </c>
    </row>
    <row r="79" spans="1:79" ht="15" x14ac:dyDescent="0.25">
      <c r="A79" s="449">
        <v>168</v>
      </c>
      <c r="B79" s="457"/>
      <c r="C79" s="457" t="s">
        <v>486</v>
      </c>
      <c r="D79" s="458" t="s">
        <v>0</v>
      </c>
      <c r="E79" s="463">
        <v>7.4473549999999999</v>
      </c>
      <c r="F79" s="463">
        <v>3.3090229999999998</v>
      </c>
      <c r="G79" s="463">
        <v>26.156473999999999</v>
      </c>
      <c r="H79" s="463">
        <v>2188.8546769999998</v>
      </c>
      <c r="I79" s="463">
        <v>106.028893</v>
      </c>
      <c r="J79" s="463">
        <v>1.9462010000000001</v>
      </c>
      <c r="K79" s="463">
        <v>6.881418</v>
      </c>
      <c r="L79" s="463">
        <v>178.73698999999999</v>
      </c>
      <c r="M79" s="463">
        <v>1.1583639999999999</v>
      </c>
      <c r="N79" s="463">
        <v>121.71144099999999</v>
      </c>
      <c r="O79" s="463">
        <v>1.7604850000000001</v>
      </c>
      <c r="P79" s="463">
        <v>61.662376999999999</v>
      </c>
      <c r="Q79" s="463">
        <v>27.443559</v>
      </c>
      <c r="R79" s="463">
        <v>16.483454999999999</v>
      </c>
      <c r="S79" s="463">
        <v>94.197945000000004</v>
      </c>
      <c r="T79" s="463">
        <v>440.27144800000002</v>
      </c>
      <c r="U79" s="463">
        <v>787.40515600000003</v>
      </c>
      <c r="V79" s="463">
        <v>36.992400000000004</v>
      </c>
      <c r="W79" s="463">
        <v>2.1869329999999998</v>
      </c>
      <c r="X79" s="463">
        <v>4.0558740000000002</v>
      </c>
      <c r="Y79" s="463">
        <v>2.5873499999999998</v>
      </c>
      <c r="Z79" s="463">
        <v>7.8457949999999999</v>
      </c>
      <c r="AA79" s="463">
        <v>1693.1618779999999</v>
      </c>
      <c r="AB79" s="463">
        <v>88.978541000000007</v>
      </c>
      <c r="AC79" s="463">
        <v>0.650281</v>
      </c>
      <c r="AD79" s="463">
        <v>369.749931</v>
      </c>
      <c r="AE79" s="463">
        <v>38.805768</v>
      </c>
      <c r="AF79" s="463">
        <v>55.885229000000002</v>
      </c>
      <c r="AG79" s="463">
        <v>23.274365</v>
      </c>
      <c r="AH79" s="463">
        <v>172.75709900000001</v>
      </c>
      <c r="AI79" s="463">
        <v>3.6481680000000001</v>
      </c>
      <c r="AJ79" s="463">
        <v>122.73493499999999</v>
      </c>
      <c r="AK79" s="463">
        <v>5.2953299999999999</v>
      </c>
      <c r="AL79" s="463">
        <v>9.3150289999999991</v>
      </c>
      <c r="AM79" s="463">
        <v>240.361985</v>
      </c>
      <c r="AN79" s="463">
        <v>26.749455000000001</v>
      </c>
      <c r="AO79" s="463">
        <v>3.1230519999999999</v>
      </c>
      <c r="AP79" s="463">
        <v>38.756912999999997</v>
      </c>
      <c r="AQ79" s="463">
        <v>0.201879</v>
      </c>
      <c r="AR79" s="463">
        <v>11.076226999999999</v>
      </c>
      <c r="AS79" s="463">
        <v>0.83015099999999997</v>
      </c>
      <c r="AT79" s="463">
        <v>11.899381</v>
      </c>
      <c r="AU79" s="463">
        <v>1871.7014610000001</v>
      </c>
      <c r="AV79" s="463">
        <v>194.82243800000001</v>
      </c>
      <c r="AW79" s="463">
        <v>27.952750999999999</v>
      </c>
      <c r="AX79" s="463">
        <v>55.161011999999999</v>
      </c>
      <c r="AY79" s="463">
        <v>18.172753</v>
      </c>
      <c r="AZ79" s="463">
        <v>82.266423000000003</v>
      </c>
      <c r="BA79" s="463">
        <v>9.4963359999999994</v>
      </c>
      <c r="BB79" s="463">
        <v>30.040154000000001</v>
      </c>
      <c r="BC79" s="463">
        <v>1.6104240000000001</v>
      </c>
      <c r="BD79" s="463">
        <v>5.6519029999999999</v>
      </c>
      <c r="BE79" s="463">
        <v>30.310943000000002</v>
      </c>
      <c r="BF79" s="463">
        <v>2.8285499999999999</v>
      </c>
      <c r="BG79" s="463">
        <v>9.1505069999999993</v>
      </c>
      <c r="BH79" s="463">
        <v>18.457035999999999</v>
      </c>
      <c r="BI79" s="463">
        <v>4.4590949999999996</v>
      </c>
      <c r="BJ79" s="463">
        <v>121.02675600000001</v>
      </c>
      <c r="BK79" s="463">
        <v>194.51727500000001</v>
      </c>
      <c r="BL79" s="463">
        <v>16811.499984999999</v>
      </c>
      <c r="BM79" s="463">
        <v>8.906409</v>
      </c>
      <c r="BN79" s="463">
        <v>83.436922999999993</v>
      </c>
      <c r="BO79" s="463">
        <v>3578.638618</v>
      </c>
      <c r="BP79" s="463">
        <v>35.031185000000001</v>
      </c>
      <c r="BQ79" s="463">
        <v>1.43011</v>
      </c>
      <c r="BR79" s="463">
        <v>1574.3385129999999</v>
      </c>
      <c r="BS79" s="463">
        <v>3.6544850000000002</v>
      </c>
      <c r="BT79" s="463">
        <v>8.7034970000000005</v>
      </c>
      <c r="BU79" s="463">
        <v>4.2239269999999998</v>
      </c>
      <c r="BV79" s="463">
        <v>66.710507000000007</v>
      </c>
      <c r="BW79" s="463">
        <v>39.044511</v>
      </c>
      <c r="BX79" s="463">
        <v>1438.360095</v>
      </c>
      <c r="BY79" s="463">
        <v>554.78968899999995</v>
      </c>
      <c r="BZ79" s="463">
        <v>0.91878700000000002</v>
      </c>
      <c r="CA79" s="463">
        <v>10.043029000000001</v>
      </c>
    </row>
    <row r="80" spans="1:79" ht="15" x14ac:dyDescent="0.25">
      <c r="A80" s="449">
        <v>169</v>
      </c>
      <c r="B80" s="457"/>
      <c r="C80" s="457"/>
      <c r="D80" s="458" t="s">
        <v>451</v>
      </c>
      <c r="E80" s="463">
        <v>1.376544</v>
      </c>
      <c r="F80" s="463">
        <v>2.414504</v>
      </c>
      <c r="G80" s="463">
        <v>20.775711000000001</v>
      </c>
      <c r="H80" s="463">
        <v>1460.2391479999999</v>
      </c>
      <c r="I80" s="463">
        <v>35.02364</v>
      </c>
      <c r="J80" s="463">
        <v>0.59052700000000002</v>
      </c>
      <c r="K80" s="463">
        <v>1.7795030000000001</v>
      </c>
      <c r="L80" s="463">
        <v>43.706147999999999</v>
      </c>
      <c r="M80" s="463">
        <v>1.606425</v>
      </c>
      <c r="N80" s="463">
        <v>61.246276000000002</v>
      </c>
      <c r="O80" s="463">
        <v>1.269201</v>
      </c>
      <c r="P80" s="463">
        <v>14.157833</v>
      </c>
      <c r="Q80" s="463">
        <v>2.201857</v>
      </c>
      <c r="R80" s="463">
        <v>6.3516849999999998</v>
      </c>
      <c r="S80" s="463">
        <v>65.062276999999995</v>
      </c>
      <c r="T80" s="463">
        <v>216.811081</v>
      </c>
      <c r="U80" s="463">
        <v>326.27290399999998</v>
      </c>
      <c r="V80" s="463">
        <v>51.817124</v>
      </c>
      <c r="W80" s="463">
        <v>1.6064799999999999</v>
      </c>
      <c r="X80" s="463">
        <v>1.221168</v>
      </c>
      <c r="Y80" s="463">
        <v>1.0699939999999999</v>
      </c>
      <c r="Z80" s="463">
        <v>2.16154</v>
      </c>
      <c r="AA80" s="463">
        <v>510.19533100000001</v>
      </c>
      <c r="AB80" s="463">
        <v>37.920833000000002</v>
      </c>
      <c r="AC80" s="463">
        <v>0.52007000000000003</v>
      </c>
      <c r="AD80" s="463">
        <v>238.76439500000001</v>
      </c>
      <c r="AE80" s="463">
        <v>5.894844</v>
      </c>
      <c r="AF80" s="463">
        <v>26.604043999999998</v>
      </c>
      <c r="AG80" s="463">
        <v>28.684998</v>
      </c>
      <c r="AH80" s="463">
        <v>79.729052999999993</v>
      </c>
      <c r="AI80" s="463">
        <v>1.7597039999999999</v>
      </c>
      <c r="AJ80" s="463">
        <v>26.541755999999999</v>
      </c>
      <c r="AK80" s="463">
        <v>1.0037970000000001</v>
      </c>
      <c r="AL80" s="463">
        <v>11.478263999999999</v>
      </c>
      <c r="AM80" s="463">
        <v>89.455447000000007</v>
      </c>
      <c r="AN80" s="463">
        <v>28.316382000000001</v>
      </c>
      <c r="AO80" s="463">
        <v>0.74080699999999999</v>
      </c>
      <c r="AP80" s="463">
        <v>9.6566069999999993</v>
      </c>
      <c r="AQ80" s="463">
        <v>0.16298399999999999</v>
      </c>
      <c r="AR80" s="463">
        <v>2.0644879999999999</v>
      </c>
      <c r="AS80" s="463">
        <v>0.76047399999999998</v>
      </c>
      <c r="AT80" s="463">
        <v>3.102779</v>
      </c>
      <c r="AU80" s="463">
        <v>536.44898999999998</v>
      </c>
      <c r="AV80" s="463">
        <v>8.3615589999999997</v>
      </c>
      <c r="AW80" s="463">
        <v>5.5187799999999996</v>
      </c>
      <c r="AX80" s="463">
        <v>76.325181000000001</v>
      </c>
      <c r="AY80" s="463">
        <v>9.2904300000000006</v>
      </c>
      <c r="AZ80" s="463">
        <v>49.765433000000002</v>
      </c>
      <c r="BA80" s="463">
        <v>3.8571789999999999</v>
      </c>
      <c r="BB80" s="463">
        <v>22.451667</v>
      </c>
      <c r="BC80" s="463">
        <v>0.984954</v>
      </c>
      <c r="BD80" s="463">
        <v>3.4052730000000002</v>
      </c>
      <c r="BE80" s="463">
        <v>2.6612819999999999</v>
      </c>
      <c r="BF80" s="463">
        <v>2.5864850000000001</v>
      </c>
      <c r="BG80" s="463">
        <v>2.7655340000000002</v>
      </c>
      <c r="BH80" s="463">
        <v>12.276968</v>
      </c>
      <c r="BI80" s="463">
        <v>1.1060779999999999</v>
      </c>
      <c r="BJ80" s="463">
        <v>92.407589999999999</v>
      </c>
      <c r="BK80" s="463">
        <v>94.642110000000002</v>
      </c>
      <c r="BL80" s="463">
        <v>5464.3119020000004</v>
      </c>
      <c r="BM80" s="463">
        <v>5.4985010000000001</v>
      </c>
      <c r="BN80" s="463">
        <v>86.151263</v>
      </c>
      <c r="BO80" s="463">
        <v>609.58206499999994</v>
      </c>
      <c r="BP80" s="463">
        <v>2.2663720000000001</v>
      </c>
      <c r="BQ80" s="463">
        <v>0.51757600000000004</v>
      </c>
      <c r="BR80" s="463">
        <v>609.72332400000005</v>
      </c>
      <c r="BS80" s="463">
        <v>2.4471790000000002</v>
      </c>
      <c r="BT80" s="463">
        <v>2.7902819999999999</v>
      </c>
      <c r="BU80" s="463">
        <v>1.068902</v>
      </c>
      <c r="BV80" s="463">
        <v>42.662654000000003</v>
      </c>
      <c r="BW80" s="463">
        <v>6.7315690000000004</v>
      </c>
      <c r="BX80" s="463">
        <v>937.77204400000005</v>
      </c>
      <c r="BY80" s="463">
        <v>219.35442</v>
      </c>
      <c r="BZ80" s="463">
        <v>0.40332200000000001</v>
      </c>
      <c r="CA80" s="463">
        <v>4.7532100000000002</v>
      </c>
    </row>
    <row r="81" spans="1:79" ht="15" x14ac:dyDescent="0.25">
      <c r="A81" s="449">
        <v>170</v>
      </c>
      <c r="B81" s="457"/>
      <c r="C81" s="457"/>
      <c r="D81" s="458" t="s">
        <v>1</v>
      </c>
      <c r="E81" s="463">
        <v>14.061491</v>
      </c>
      <c r="F81" s="463">
        <v>8.4046280000000007</v>
      </c>
      <c r="G81" s="463">
        <v>73.481247999999994</v>
      </c>
      <c r="H81" s="463">
        <v>6336.8872060000003</v>
      </c>
      <c r="I81" s="463">
        <v>196.77001000000001</v>
      </c>
      <c r="J81" s="463">
        <v>2.9587189999999999</v>
      </c>
      <c r="K81" s="463">
        <v>10.729229999999999</v>
      </c>
      <c r="L81" s="463">
        <v>274.66337199999998</v>
      </c>
      <c r="M81" s="463">
        <v>3.6810339999999999</v>
      </c>
      <c r="N81" s="463">
        <v>212.37078199999999</v>
      </c>
      <c r="O81" s="463">
        <v>4.2478400000000001</v>
      </c>
      <c r="P81" s="463">
        <v>88.813096999999999</v>
      </c>
      <c r="Q81" s="463">
        <v>28.503602000000001</v>
      </c>
      <c r="R81" s="463">
        <v>31.235641999999999</v>
      </c>
      <c r="S81" s="463">
        <v>150.31509800000001</v>
      </c>
      <c r="T81" s="463">
        <v>882.16003999999998</v>
      </c>
      <c r="U81" s="463">
        <v>1187.5022120000001</v>
      </c>
      <c r="V81" s="463">
        <v>94.089675999999997</v>
      </c>
      <c r="W81" s="463">
        <v>6.0909269999999998</v>
      </c>
      <c r="X81" s="463">
        <v>9.2500219999999995</v>
      </c>
      <c r="Y81" s="463">
        <v>4.3634880000000003</v>
      </c>
      <c r="Z81" s="463">
        <v>11.169572000000001</v>
      </c>
      <c r="AA81" s="463">
        <v>2278.2056189999998</v>
      </c>
      <c r="AB81" s="463">
        <v>104.966488</v>
      </c>
      <c r="AC81" s="463">
        <v>1.5817680000000001</v>
      </c>
      <c r="AD81" s="463">
        <v>829.91654700000004</v>
      </c>
      <c r="AE81" s="463">
        <v>52.416607999999997</v>
      </c>
      <c r="AF81" s="463">
        <v>108.65036600000001</v>
      </c>
      <c r="AG81" s="463">
        <v>64.436357000000001</v>
      </c>
      <c r="AH81" s="463">
        <v>314.39720399999999</v>
      </c>
      <c r="AI81" s="463">
        <v>6.780939</v>
      </c>
      <c r="AJ81" s="463">
        <v>145.01155600000001</v>
      </c>
      <c r="AK81" s="463">
        <v>6.8649209999999998</v>
      </c>
      <c r="AL81" s="463">
        <v>23.995433999999999</v>
      </c>
      <c r="AM81" s="463">
        <v>355.93338</v>
      </c>
      <c r="AN81" s="463">
        <v>52.675342000000001</v>
      </c>
      <c r="AO81" s="463">
        <v>4.8059479999999999</v>
      </c>
      <c r="AP81" s="463">
        <v>47.152264000000002</v>
      </c>
      <c r="AQ81" s="463">
        <v>0.61885999999999997</v>
      </c>
      <c r="AR81" s="463">
        <v>11.795487</v>
      </c>
      <c r="AS81" s="463">
        <v>2.803604</v>
      </c>
      <c r="AT81" s="463">
        <v>15.901793</v>
      </c>
      <c r="AU81" s="463">
        <v>2461.2551669999998</v>
      </c>
      <c r="AV81" s="463">
        <v>139.87882999999999</v>
      </c>
      <c r="AW81" s="463">
        <v>37.225915999999998</v>
      </c>
      <c r="AX81" s="463">
        <v>189.90259900000001</v>
      </c>
      <c r="AY81" s="463">
        <v>29.102944999999998</v>
      </c>
      <c r="AZ81" s="463">
        <v>147.02570399999999</v>
      </c>
      <c r="BA81" s="463">
        <v>14.835812000000001</v>
      </c>
      <c r="BB81" s="463">
        <v>64.373208000000005</v>
      </c>
      <c r="BC81" s="463">
        <v>3.7350660000000002</v>
      </c>
      <c r="BD81" s="463">
        <v>12.503952999999999</v>
      </c>
      <c r="BE81" s="463">
        <v>32.317411999999997</v>
      </c>
      <c r="BF81" s="463">
        <v>8.3372589999999995</v>
      </c>
      <c r="BG81" s="463">
        <v>11.150874</v>
      </c>
      <c r="BH81" s="463">
        <v>38.953387999999997</v>
      </c>
      <c r="BI81" s="463">
        <v>7.0392320000000002</v>
      </c>
      <c r="BJ81" s="463">
        <v>299.96214400000002</v>
      </c>
      <c r="BK81" s="463">
        <v>292.14353</v>
      </c>
      <c r="BL81" s="463">
        <v>37385.595591999998</v>
      </c>
      <c r="BM81" s="463">
        <v>24.183896000000001</v>
      </c>
      <c r="BN81" s="463">
        <v>191.15079800000001</v>
      </c>
      <c r="BO81" s="463">
        <v>3998.5319509999999</v>
      </c>
      <c r="BP81" s="463">
        <v>30.284383999999999</v>
      </c>
      <c r="BQ81" s="463">
        <v>1.797666</v>
      </c>
      <c r="BR81" s="463">
        <v>3215.6229189999999</v>
      </c>
      <c r="BS81" s="463">
        <v>10.205472</v>
      </c>
      <c r="BT81" s="463">
        <v>13.047338999999999</v>
      </c>
      <c r="BU81" s="463">
        <v>6.2630800000000004</v>
      </c>
      <c r="BV81" s="463">
        <v>143.50692900000001</v>
      </c>
      <c r="BW81" s="463">
        <v>41.353563000000001</v>
      </c>
      <c r="BX81" s="463">
        <v>3847.3396600000001</v>
      </c>
      <c r="BY81" s="463">
        <v>803.40290000000005</v>
      </c>
      <c r="BZ81" s="463">
        <v>1.965454</v>
      </c>
      <c r="CA81" s="463">
        <v>20.296984999999999</v>
      </c>
    </row>
    <row r="82" spans="1:79" ht="15" x14ac:dyDescent="0.25">
      <c r="A82" s="449">
        <v>171</v>
      </c>
      <c r="B82" s="457"/>
      <c r="C82" s="457"/>
      <c r="D82" s="458" t="s">
        <v>452</v>
      </c>
      <c r="E82" s="463">
        <v>8.2618999999999998E-2</v>
      </c>
      <c r="F82" s="463">
        <v>8.7611999999999995E-2</v>
      </c>
      <c r="G82" s="463">
        <v>0.89030200000000004</v>
      </c>
      <c r="H82" s="463">
        <v>65.931473999999994</v>
      </c>
      <c r="I82" s="463">
        <v>1.9190769999999999</v>
      </c>
      <c r="J82" s="463">
        <v>3.075E-2</v>
      </c>
      <c r="K82" s="463">
        <v>0.26336300000000001</v>
      </c>
      <c r="L82" s="463">
        <v>2.0175040000000002</v>
      </c>
      <c r="M82" s="463">
        <v>0.101631</v>
      </c>
      <c r="N82" s="463">
        <v>4.9948119999999996</v>
      </c>
      <c r="O82" s="463">
        <v>5.1739E-2</v>
      </c>
      <c r="P82" s="463">
        <v>0.67449099999999995</v>
      </c>
      <c r="Q82" s="463">
        <v>0.16262199999999999</v>
      </c>
      <c r="R82" s="463">
        <v>0.22489200000000001</v>
      </c>
      <c r="S82" s="463">
        <v>2.7826209999999998</v>
      </c>
      <c r="T82" s="463">
        <v>13.56758</v>
      </c>
      <c r="U82" s="463">
        <v>14.467385</v>
      </c>
      <c r="V82" s="463">
        <v>3.3416199999999998</v>
      </c>
      <c r="W82" s="463">
        <v>7.1251999999999996E-2</v>
      </c>
      <c r="X82" s="463">
        <v>0.120273</v>
      </c>
      <c r="Y82" s="463">
        <v>8.7278999999999995E-2</v>
      </c>
      <c r="Z82" s="463">
        <v>9.9768999999999997E-2</v>
      </c>
      <c r="AA82" s="463">
        <v>20.434201999999999</v>
      </c>
      <c r="AB82" s="463">
        <v>2.0424880000000001</v>
      </c>
      <c r="AC82" s="463">
        <v>2.4388E-2</v>
      </c>
      <c r="AD82" s="463">
        <v>13.742721</v>
      </c>
      <c r="AE82" s="463">
        <v>0.40519100000000002</v>
      </c>
      <c r="AF82" s="463">
        <v>0.95815600000000001</v>
      </c>
      <c r="AG82" s="463">
        <v>2.168533</v>
      </c>
      <c r="AH82" s="463">
        <v>6.2112920000000003</v>
      </c>
      <c r="AI82" s="463">
        <v>7.5826000000000005E-2</v>
      </c>
      <c r="AJ82" s="463">
        <v>1.118012</v>
      </c>
      <c r="AK82" s="463">
        <v>4.5768999999999997E-2</v>
      </c>
      <c r="AL82" s="463">
        <v>1.376055</v>
      </c>
      <c r="AM82" s="463">
        <v>6.9705360000000001</v>
      </c>
      <c r="AN82" s="463">
        <v>1.336627</v>
      </c>
      <c r="AO82" s="463">
        <v>3.1876000000000002E-2</v>
      </c>
      <c r="AP82" s="463">
        <v>0.47888799999999998</v>
      </c>
      <c r="AQ82" s="463">
        <v>6.0699999999999999E-3</v>
      </c>
      <c r="AR82" s="463">
        <v>0.151366</v>
      </c>
      <c r="AS82" s="463">
        <v>3.5959999999999999E-2</v>
      </c>
      <c r="AT82" s="463">
        <v>0.12548699999999999</v>
      </c>
      <c r="AU82" s="463">
        <v>51.192785999999998</v>
      </c>
      <c r="AV82" s="463">
        <v>0.60483299999999995</v>
      </c>
      <c r="AW82" s="463">
        <v>0.29996099999999998</v>
      </c>
      <c r="AX82" s="463">
        <v>5.794816</v>
      </c>
      <c r="AY82" s="463">
        <v>0.389741</v>
      </c>
      <c r="AZ82" s="463">
        <v>5.568085</v>
      </c>
      <c r="BA82" s="463">
        <v>0.143847</v>
      </c>
      <c r="BB82" s="463">
        <v>1.952494</v>
      </c>
      <c r="BC82" s="463">
        <v>3.5112999999999998E-2</v>
      </c>
      <c r="BD82" s="463">
        <v>0.26182499999999997</v>
      </c>
      <c r="BE82" s="463">
        <v>0.13067200000000001</v>
      </c>
      <c r="BF82" s="463">
        <v>8.9385000000000006E-2</v>
      </c>
      <c r="BG82" s="463">
        <v>0.12956699999999999</v>
      </c>
      <c r="BH82" s="463">
        <v>1.2647619999999999</v>
      </c>
      <c r="BI82" s="463">
        <v>4.5817999999999998E-2</v>
      </c>
      <c r="BJ82" s="463">
        <v>3.6875939999999998</v>
      </c>
      <c r="BK82" s="463">
        <v>10.474584</v>
      </c>
      <c r="BL82" s="463">
        <v>311.83568200000002</v>
      </c>
      <c r="BM82" s="463">
        <v>0.22888700000000001</v>
      </c>
      <c r="BN82" s="463">
        <v>9.0720410000000005</v>
      </c>
      <c r="BO82" s="463">
        <v>32.830193999999999</v>
      </c>
      <c r="BP82" s="463">
        <v>0.15826499999999999</v>
      </c>
      <c r="BQ82" s="463">
        <v>2.6550000000000001E-2</v>
      </c>
      <c r="BR82" s="463">
        <v>21.643488999999999</v>
      </c>
      <c r="BS82" s="463">
        <v>0.10496900000000001</v>
      </c>
      <c r="BT82" s="463">
        <v>0.15850600000000001</v>
      </c>
      <c r="BU82" s="463">
        <v>4.6984999999999999E-2</v>
      </c>
      <c r="BV82" s="463">
        <v>3.12466</v>
      </c>
      <c r="BW82" s="463">
        <v>0.337644</v>
      </c>
      <c r="BX82" s="463">
        <v>36.492454000000002</v>
      </c>
      <c r="BY82" s="463">
        <v>25.894192</v>
      </c>
      <c r="BZ82" s="463">
        <v>2.2367000000000001E-2</v>
      </c>
      <c r="CA82" s="463">
        <v>0.17196900000000001</v>
      </c>
    </row>
    <row r="83" spans="1:79" ht="15" x14ac:dyDescent="0.25">
      <c r="A83" s="449">
        <v>172</v>
      </c>
      <c r="B83" s="440" t="s">
        <v>3</v>
      </c>
      <c r="C83" s="441" t="s">
        <v>487</v>
      </c>
      <c r="D83" s="442" t="s">
        <v>0</v>
      </c>
      <c r="E83" s="461">
        <v>9685.5429449999992</v>
      </c>
      <c r="F83" s="461">
        <v>9950.4399759999997</v>
      </c>
      <c r="G83" s="461">
        <v>23498.66663</v>
      </c>
      <c r="H83" s="461">
        <v>114136.428367</v>
      </c>
      <c r="I83" s="461">
        <v>27567.324185000001</v>
      </c>
      <c r="J83" s="461">
        <v>5873.5842069999999</v>
      </c>
      <c r="K83" s="461">
        <v>5539.196696</v>
      </c>
      <c r="L83" s="461">
        <v>22606.598430999999</v>
      </c>
      <c r="M83" s="461">
        <v>9978.2772150000001</v>
      </c>
      <c r="N83" s="461">
        <v>27158.868517999999</v>
      </c>
      <c r="O83" s="461">
        <v>9822.7051470000006</v>
      </c>
      <c r="P83" s="461">
        <v>14961.431188</v>
      </c>
      <c r="Q83" s="461">
        <v>7460.7093940000004</v>
      </c>
      <c r="R83" s="461">
        <v>15944.899041999999</v>
      </c>
      <c r="S83" s="461">
        <v>33671.765523000002</v>
      </c>
      <c r="T83" s="461">
        <v>53786.331958000002</v>
      </c>
      <c r="U83" s="461">
        <v>64118.684894999999</v>
      </c>
      <c r="V83" s="461">
        <v>39376.329113</v>
      </c>
      <c r="W83" s="461">
        <v>9678.1098199999997</v>
      </c>
      <c r="X83" s="461">
        <v>5229.0095670000001</v>
      </c>
      <c r="Y83" s="461">
        <v>5936.3807690000003</v>
      </c>
      <c r="Z83" s="461">
        <v>10889.566478999999</v>
      </c>
      <c r="AA83" s="461">
        <v>66240.094194000005</v>
      </c>
      <c r="AB83" s="461">
        <v>27141.640177000001</v>
      </c>
      <c r="AC83" s="461">
        <v>10630.214823</v>
      </c>
      <c r="AD83" s="461">
        <v>51792.753427000003</v>
      </c>
      <c r="AE83" s="461">
        <v>13162.012934</v>
      </c>
      <c r="AF83" s="461">
        <v>21171.867416000001</v>
      </c>
      <c r="AG83" s="461">
        <v>24723.663816</v>
      </c>
      <c r="AH83" s="461">
        <v>34090.879657999998</v>
      </c>
      <c r="AI83" s="461">
        <v>6681.0256939999999</v>
      </c>
      <c r="AJ83" s="461">
        <v>23184.431301000001</v>
      </c>
      <c r="AK83" s="461">
        <v>7571.7332139999999</v>
      </c>
      <c r="AL83" s="461">
        <v>19230.027077999999</v>
      </c>
      <c r="AM83" s="461">
        <v>41629.395116</v>
      </c>
      <c r="AN83" s="461">
        <v>34584.583661999997</v>
      </c>
      <c r="AO83" s="461">
        <v>6380.4201599999997</v>
      </c>
      <c r="AP83" s="461">
        <v>16491.037434999998</v>
      </c>
      <c r="AQ83" s="461">
        <v>5239.4237730000004</v>
      </c>
      <c r="AR83" s="461">
        <v>6201.6757040000002</v>
      </c>
      <c r="AS83" s="461">
        <v>7678.7627599999996</v>
      </c>
      <c r="AT83" s="461">
        <v>11638.667292</v>
      </c>
      <c r="AU83" s="461">
        <v>46049.528437000001</v>
      </c>
      <c r="AV83" s="461">
        <v>11083.383253</v>
      </c>
      <c r="AW83" s="461">
        <v>11853.413479000001</v>
      </c>
      <c r="AX83" s="461">
        <v>34466.174677000003</v>
      </c>
      <c r="AY83" s="461">
        <v>31466.353823000001</v>
      </c>
      <c r="AZ83" s="461">
        <v>14107.939232999999</v>
      </c>
      <c r="BA83" s="461">
        <v>6586.4736089999997</v>
      </c>
      <c r="BB83" s="461">
        <v>12645.424239</v>
      </c>
      <c r="BC83" s="461">
        <v>4897.649324</v>
      </c>
      <c r="BD83" s="461">
        <v>15258.177142</v>
      </c>
      <c r="BE83" s="461">
        <v>9277.9314990000003</v>
      </c>
      <c r="BF83" s="461">
        <v>10241.420951</v>
      </c>
      <c r="BG83" s="461">
        <v>6731.6560749999999</v>
      </c>
      <c r="BH83" s="461">
        <v>19604.520004999998</v>
      </c>
      <c r="BI83" s="461">
        <v>10225.167681000001</v>
      </c>
      <c r="BJ83" s="461">
        <v>51458.837589000002</v>
      </c>
      <c r="BK83" s="461">
        <v>17574.001250000001</v>
      </c>
      <c r="BL83" s="640">
        <v>248335.602468</v>
      </c>
      <c r="BM83" s="461">
        <v>9853.9865960000006</v>
      </c>
      <c r="BN83" s="461">
        <v>35620.987459999997</v>
      </c>
      <c r="BO83" s="461">
        <v>55346.356443999997</v>
      </c>
      <c r="BP83" s="461">
        <v>7540.5091579999998</v>
      </c>
      <c r="BQ83" s="461">
        <v>6372.5977860000003</v>
      </c>
      <c r="BR83" s="461">
        <v>63622.152096999998</v>
      </c>
      <c r="BS83" s="461">
        <v>9351.6918440000009</v>
      </c>
      <c r="BT83" s="461">
        <v>11386.752768</v>
      </c>
      <c r="BU83" s="461">
        <v>7731.0026150000003</v>
      </c>
      <c r="BV83" s="461">
        <v>24391.284272000001</v>
      </c>
      <c r="BW83" s="461">
        <v>12714.788216999999</v>
      </c>
      <c r="BX83" s="461">
        <v>108038.27649</v>
      </c>
      <c r="BY83" s="461">
        <v>59658.998216</v>
      </c>
      <c r="BZ83" s="461">
        <v>4406.00461</v>
      </c>
      <c r="CA83" s="461">
        <v>13534.485795000001</v>
      </c>
    </row>
    <row r="84" spans="1:79" ht="15" x14ac:dyDescent="0.25">
      <c r="A84" s="449">
        <v>173</v>
      </c>
      <c r="B84" s="440"/>
      <c r="C84" s="440"/>
      <c r="D84" s="442" t="s">
        <v>451</v>
      </c>
      <c r="E84" s="461">
        <v>30790.414116</v>
      </c>
      <c r="F84" s="461">
        <v>31933.858183</v>
      </c>
      <c r="G84" s="461">
        <v>74409.188020000001</v>
      </c>
      <c r="H84" s="461">
        <v>378107.62066399999</v>
      </c>
      <c r="I84" s="461">
        <v>84966.209466</v>
      </c>
      <c r="J84" s="461">
        <v>17634.754658000002</v>
      </c>
      <c r="K84" s="461">
        <v>16408.35513</v>
      </c>
      <c r="L84" s="461">
        <v>63111.275519000003</v>
      </c>
      <c r="M84" s="461">
        <v>32195.421108999999</v>
      </c>
      <c r="N84" s="461">
        <v>86755.030906</v>
      </c>
      <c r="O84" s="461">
        <v>30706.872077</v>
      </c>
      <c r="P84" s="461">
        <v>46041.376123000002</v>
      </c>
      <c r="Q84" s="461">
        <v>19579.591601</v>
      </c>
      <c r="R84" s="461">
        <v>53658.168174999999</v>
      </c>
      <c r="S84" s="461">
        <v>85984.069361999995</v>
      </c>
      <c r="T84" s="461">
        <v>186019.28884299999</v>
      </c>
      <c r="U84" s="461">
        <v>171726.281525</v>
      </c>
      <c r="V84" s="461">
        <v>118759.844333</v>
      </c>
      <c r="W84" s="461">
        <v>31042.181521999999</v>
      </c>
      <c r="X84" s="461">
        <v>14011.057378</v>
      </c>
      <c r="Y84" s="461">
        <v>18796.345982999999</v>
      </c>
      <c r="Z84" s="461">
        <v>36767.986956000001</v>
      </c>
      <c r="AA84" s="461">
        <v>199249.16631599999</v>
      </c>
      <c r="AB84" s="461">
        <v>65403.135229</v>
      </c>
      <c r="AC84" s="461">
        <v>31274.77478</v>
      </c>
      <c r="AD84" s="461">
        <v>185168.78056799999</v>
      </c>
      <c r="AE84" s="461">
        <v>38443.495782999998</v>
      </c>
      <c r="AF84" s="461">
        <v>69834.381362</v>
      </c>
      <c r="AG84" s="461">
        <v>82519.344112000006</v>
      </c>
      <c r="AH84" s="461">
        <v>106927.99368499999</v>
      </c>
      <c r="AI84" s="461">
        <v>22974.491228999999</v>
      </c>
      <c r="AJ84" s="461">
        <v>76922.124614999993</v>
      </c>
      <c r="AK84" s="461">
        <v>23141.253075000001</v>
      </c>
      <c r="AL84" s="461">
        <v>53983.750872999997</v>
      </c>
      <c r="AM84" s="461">
        <v>131423.54560300001</v>
      </c>
      <c r="AN84" s="461">
        <v>84269.492811999997</v>
      </c>
      <c r="AO84" s="461">
        <v>20838.717584000002</v>
      </c>
      <c r="AP84" s="461">
        <v>52659.137317000001</v>
      </c>
      <c r="AQ84" s="461">
        <v>16872.633981999999</v>
      </c>
      <c r="AR84" s="461">
        <v>18625.218617999999</v>
      </c>
      <c r="AS84" s="461">
        <v>24636.864395000001</v>
      </c>
      <c r="AT84" s="461">
        <v>37793.239109000002</v>
      </c>
      <c r="AU84" s="461">
        <v>140143.68421899999</v>
      </c>
      <c r="AV84" s="461">
        <v>30065.789287</v>
      </c>
      <c r="AW84" s="461">
        <v>31354.092068000002</v>
      </c>
      <c r="AX84" s="461">
        <v>109559.567163</v>
      </c>
      <c r="AY84" s="461">
        <v>96913.603212999995</v>
      </c>
      <c r="AZ84" s="461">
        <v>37184.276969999999</v>
      </c>
      <c r="BA84" s="461">
        <v>20389.468313000001</v>
      </c>
      <c r="BB84" s="461">
        <v>39165.99927</v>
      </c>
      <c r="BC84" s="461">
        <v>15014.914535</v>
      </c>
      <c r="BD84" s="461">
        <v>49973.498639999998</v>
      </c>
      <c r="BE84" s="461">
        <v>29719.580568000001</v>
      </c>
      <c r="BF84" s="461">
        <v>32731.750755000001</v>
      </c>
      <c r="BG84" s="461">
        <v>22050.277996000001</v>
      </c>
      <c r="BH84" s="461">
        <v>64366.340552000001</v>
      </c>
      <c r="BI84" s="461">
        <v>31597.259982</v>
      </c>
      <c r="BJ84" s="461">
        <v>143380.987081</v>
      </c>
      <c r="BK84" s="461">
        <v>47043.612378999998</v>
      </c>
      <c r="BL84" s="640">
        <v>855672.84563800006</v>
      </c>
      <c r="BM84" s="461">
        <v>33964.707901000002</v>
      </c>
      <c r="BN84" s="461">
        <v>102642.180613</v>
      </c>
      <c r="BO84" s="461">
        <v>173441.54970100001</v>
      </c>
      <c r="BP84" s="461">
        <v>20849.601730999999</v>
      </c>
      <c r="BQ84" s="461">
        <v>16406.403192999998</v>
      </c>
      <c r="BR84" s="461">
        <v>221744.20491299999</v>
      </c>
      <c r="BS84" s="461">
        <v>31215.259164999999</v>
      </c>
      <c r="BT84" s="461">
        <v>34581.715122000001</v>
      </c>
      <c r="BU84" s="461">
        <v>23263.095437</v>
      </c>
      <c r="BV84" s="461">
        <v>81760.712239</v>
      </c>
      <c r="BW84" s="461">
        <v>37451.553982999998</v>
      </c>
      <c r="BX84" s="461">
        <v>342065.234192</v>
      </c>
      <c r="BY84" s="461">
        <v>167830.04309200001</v>
      </c>
      <c r="BZ84" s="461">
        <v>12970.087165000001</v>
      </c>
      <c r="CA84" s="461">
        <v>41354.773343000001</v>
      </c>
    </row>
    <row r="85" spans="1:79" ht="15" x14ac:dyDescent="0.25">
      <c r="A85" s="449">
        <v>174</v>
      </c>
      <c r="B85" s="440"/>
      <c r="C85" s="440"/>
      <c r="D85" s="442" t="s">
        <v>1</v>
      </c>
      <c r="E85" s="461">
        <v>26039.047286000001</v>
      </c>
      <c r="F85" s="461">
        <v>27071.243923999999</v>
      </c>
      <c r="G85" s="461">
        <v>62668.895660000002</v>
      </c>
      <c r="H85" s="461">
        <v>316647.42121100001</v>
      </c>
      <c r="I85" s="461">
        <v>71863.115938000003</v>
      </c>
      <c r="J85" s="461">
        <v>14885.251974000001</v>
      </c>
      <c r="K85" s="461">
        <v>13329.314446</v>
      </c>
      <c r="L85" s="461">
        <v>54601.853658</v>
      </c>
      <c r="M85" s="461">
        <v>27594.370298999998</v>
      </c>
      <c r="N85" s="461">
        <v>62184.074229999998</v>
      </c>
      <c r="O85" s="461">
        <v>26274.258397000001</v>
      </c>
      <c r="P85" s="461">
        <v>39276.154118999999</v>
      </c>
      <c r="Q85" s="461">
        <v>16978.339352999999</v>
      </c>
      <c r="R85" s="461">
        <v>44660.291817999998</v>
      </c>
      <c r="S85" s="461">
        <v>66338.763905</v>
      </c>
      <c r="T85" s="461">
        <v>152457.32806699999</v>
      </c>
      <c r="U85" s="461">
        <v>137719.37769299999</v>
      </c>
      <c r="V85" s="461">
        <v>96102.968699000005</v>
      </c>
      <c r="W85" s="461">
        <v>26253.858896999998</v>
      </c>
      <c r="X85" s="461">
        <v>11804.697113</v>
      </c>
      <c r="Y85" s="461">
        <v>15645.955448999999</v>
      </c>
      <c r="Z85" s="461">
        <v>30608.421546000001</v>
      </c>
      <c r="AA85" s="461">
        <v>160626.41049800001</v>
      </c>
      <c r="AB85" s="461">
        <v>49806.275274</v>
      </c>
      <c r="AC85" s="461">
        <v>26185.227032999999</v>
      </c>
      <c r="AD85" s="461">
        <v>150674.313195</v>
      </c>
      <c r="AE85" s="461">
        <v>32469.007610000001</v>
      </c>
      <c r="AF85" s="461">
        <v>58354.717011000001</v>
      </c>
      <c r="AG85" s="461">
        <v>60331.212028000002</v>
      </c>
      <c r="AH85" s="461">
        <v>81303.790890000004</v>
      </c>
      <c r="AI85" s="461">
        <v>18910.153254000001</v>
      </c>
      <c r="AJ85" s="461">
        <v>63665.451357999998</v>
      </c>
      <c r="AK85" s="461">
        <v>19886.737639999999</v>
      </c>
      <c r="AL85" s="461">
        <v>43307.868444</v>
      </c>
      <c r="AM85" s="461">
        <v>109720.824608</v>
      </c>
      <c r="AN85" s="461">
        <v>62593.971056000002</v>
      </c>
      <c r="AO85" s="461">
        <v>17609.330870999998</v>
      </c>
      <c r="AP85" s="461">
        <v>43290.515363999999</v>
      </c>
      <c r="AQ85" s="461">
        <v>14292.181645000001</v>
      </c>
      <c r="AR85" s="461">
        <v>15702.178692</v>
      </c>
      <c r="AS85" s="461">
        <v>20979.352976999999</v>
      </c>
      <c r="AT85" s="461">
        <v>31503.994708999999</v>
      </c>
      <c r="AU85" s="461">
        <v>110520.720604</v>
      </c>
      <c r="AV85" s="461">
        <v>25588.977196</v>
      </c>
      <c r="AW85" s="461">
        <v>27096.369863</v>
      </c>
      <c r="AX85" s="461">
        <v>87610.797581000006</v>
      </c>
      <c r="AY85" s="461">
        <v>79109.660753999997</v>
      </c>
      <c r="AZ85" s="461">
        <v>28076.955643000001</v>
      </c>
      <c r="BA85" s="461">
        <v>16722.193748000002</v>
      </c>
      <c r="BB85" s="461">
        <v>27908.556036000002</v>
      </c>
      <c r="BC85" s="461">
        <v>12590.282727</v>
      </c>
      <c r="BD85" s="461">
        <v>41568.716195000001</v>
      </c>
      <c r="BE85" s="461">
        <v>24378.67196</v>
      </c>
      <c r="BF85" s="461">
        <v>27646.137042999999</v>
      </c>
      <c r="BG85" s="461">
        <v>17961.760445</v>
      </c>
      <c r="BH85" s="461">
        <v>52402.441638999997</v>
      </c>
      <c r="BI85" s="461">
        <v>26942.561038</v>
      </c>
      <c r="BJ85" s="461">
        <v>111337.212572</v>
      </c>
      <c r="BK85" s="461">
        <v>34139.711496999997</v>
      </c>
      <c r="BL85" s="640">
        <v>690016.52748000005</v>
      </c>
      <c r="BM85" s="461">
        <v>28012.531799</v>
      </c>
      <c r="BN85" s="461">
        <v>72357.152833999993</v>
      </c>
      <c r="BO85" s="461">
        <v>139221.576764</v>
      </c>
      <c r="BP85" s="461">
        <v>17884.907833000001</v>
      </c>
      <c r="BQ85" s="461">
        <v>13404.320207999999</v>
      </c>
      <c r="BR85" s="461">
        <v>182307.73933499999</v>
      </c>
      <c r="BS85" s="461">
        <v>26019.238022000001</v>
      </c>
      <c r="BT85" s="461">
        <v>28828.352342999999</v>
      </c>
      <c r="BU85" s="461">
        <v>19808.526403</v>
      </c>
      <c r="BV85" s="461">
        <v>67828.311885000003</v>
      </c>
      <c r="BW85" s="461">
        <v>30778.775195999999</v>
      </c>
      <c r="BX85" s="461">
        <v>279012.59354899998</v>
      </c>
      <c r="BY85" s="461">
        <v>139607.97507700001</v>
      </c>
      <c r="BZ85" s="461">
        <v>11180.845863</v>
      </c>
      <c r="CA85" s="461">
        <v>34404.510034999999</v>
      </c>
    </row>
    <row r="86" spans="1:79" ht="15" x14ac:dyDescent="0.25">
      <c r="A86" s="449">
        <v>175</v>
      </c>
      <c r="B86" s="440"/>
      <c r="C86" s="440"/>
      <c r="D86" s="442" t="s">
        <v>452</v>
      </c>
      <c r="E86" s="461">
        <v>15811.713263</v>
      </c>
      <c r="F86" s="461">
        <v>16851.820489999998</v>
      </c>
      <c r="G86" s="461">
        <v>38882.612723999999</v>
      </c>
      <c r="H86" s="461">
        <v>195846.14407400001</v>
      </c>
      <c r="I86" s="461">
        <v>45295.888063999999</v>
      </c>
      <c r="J86" s="461">
        <v>9350.1933320000007</v>
      </c>
      <c r="K86" s="461">
        <v>8820.9062890000005</v>
      </c>
      <c r="L86" s="461">
        <v>34027.573060000002</v>
      </c>
      <c r="M86" s="461">
        <v>17436.285639000002</v>
      </c>
      <c r="N86" s="461">
        <v>47103.604764000003</v>
      </c>
      <c r="O86" s="461">
        <v>16278.975640000001</v>
      </c>
      <c r="P86" s="461">
        <v>23743.385821</v>
      </c>
      <c r="Q86" s="461">
        <v>10613.745276</v>
      </c>
      <c r="R86" s="461">
        <v>27882.639056</v>
      </c>
      <c r="S86" s="461">
        <v>49213.243395999998</v>
      </c>
      <c r="T86" s="461">
        <v>95190.859784</v>
      </c>
      <c r="U86" s="461">
        <v>95469.716362000006</v>
      </c>
      <c r="V86" s="461">
        <v>67197.317722000007</v>
      </c>
      <c r="W86" s="461">
        <v>16029.077975</v>
      </c>
      <c r="X86" s="461">
        <v>7663.460814</v>
      </c>
      <c r="Y86" s="461">
        <v>9743.7758300000005</v>
      </c>
      <c r="Z86" s="461">
        <v>18875.841215</v>
      </c>
      <c r="AA86" s="461">
        <v>106376.184289</v>
      </c>
      <c r="AB86" s="461">
        <v>38405.432398999998</v>
      </c>
      <c r="AC86" s="461">
        <v>17298.063058</v>
      </c>
      <c r="AD86" s="461">
        <v>94279.599616000007</v>
      </c>
      <c r="AE86" s="461">
        <v>20280.623904</v>
      </c>
      <c r="AF86" s="461">
        <v>36198.074483999997</v>
      </c>
      <c r="AG86" s="461">
        <v>43954.334906999997</v>
      </c>
      <c r="AH86" s="461">
        <v>57014.220819000002</v>
      </c>
      <c r="AI86" s="461">
        <v>11728.802109</v>
      </c>
      <c r="AJ86" s="461">
        <v>39299.412682000002</v>
      </c>
      <c r="AK86" s="461">
        <v>11890.738047000001</v>
      </c>
      <c r="AL86" s="461">
        <v>30371.822903</v>
      </c>
      <c r="AM86" s="461">
        <v>68338.120343999995</v>
      </c>
      <c r="AN86" s="461">
        <v>49877.906308999998</v>
      </c>
      <c r="AO86" s="461">
        <v>11194.561758</v>
      </c>
      <c r="AP86" s="461">
        <v>27352.19859</v>
      </c>
      <c r="AQ86" s="461">
        <v>8669.7647770000003</v>
      </c>
      <c r="AR86" s="461">
        <v>9778.1019109999997</v>
      </c>
      <c r="AS86" s="461">
        <v>13086.945202000001</v>
      </c>
      <c r="AT86" s="461">
        <v>19588.433990000001</v>
      </c>
      <c r="AU86" s="461">
        <v>74440.805852000005</v>
      </c>
      <c r="AV86" s="461">
        <v>16205.332949</v>
      </c>
      <c r="AW86" s="461">
        <v>17303.899078999999</v>
      </c>
      <c r="AX86" s="461">
        <v>59961.988867</v>
      </c>
      <c r="AY86" s="461">
        <v>51676.891771000002</v>
      </c>
      <c r="AZ86" s="461">
        <v>20948.446151</v>
      </c>
      <c r="BA86" s="461">
        <v>11021.797637</v>
      </c>
      <c r="BB86" s="461">
        <v>21510.368269999999</v>
      </c>
      <c r="BC86" s="461">
        <v>7935.046574</v>
      </c>
      <c r="BD86" s="461">
        <v>25759.745180000002</v>
      </c>
      <c r="BE86" s="461">
        <v>15660.122068000001</v>
      </c>
      <c r="BF86" s="461">
        <v>16839.633886</v>
      </c>
      <c r="BG86" s="461">
        <v>11614.400428999999</v>
      </c>
      <c r="BH86" s="461">
        <v>33852.819411999997</v>
      </c>
      <c r="BI86" s="461">
        <v>16489.140134000001</v>
      </c>
      <c r="BJ86" s="461">
        <v>79747.536019000006</v>
      </c>
      <c r="BK86" s="461">
        <v>26649.440678999999</v>
      </c>
      <c r="BL86" s="640">
        <v>439305.14607700001</v>
      </c>
      <c r="BM86" s="461">
        <v>17390.310782</v>
      </c>
      <c r="BN86" s="461">
        <v>57874.373234999999</v>
      </c>
      <c r="BO86" s="461">
        <v>91293.259907</v>
      </c>
      <c r="BP86" s="461">
        <v>11431.95631</v>
      </c>
      <c r="BQ86" s="461">
        <v>9291.1753879999997</v>
      </c>
      <c r="BR86" s="461">
        <v>113585.128</v>
      </c>
      <c r="BS86" s="461">
        <v>16290.777748</v>
      </c>
      <c r="BT86" s="461">
        <v>18303.620814999998</v>
      </c>
      <c r="BU86" s="461">
        <v>12161.497357</v>
      </c>
      <c r="BV86" s="461">
        <v>42119.586538000003</v>
      </c>
      <c r="BW86" s="461">
        <v>20090.760386999998</v>
      </c>
      <c r="BX86" s="461">
        <v>178588.71958</v>
      </c>
      <c r="BY86" s="461">
        <v>90888.165573999999</v>
      </c>
      <c r="BZ86" s="461">
        <v>6815.5000179999997</v>
      </c>
      <c r="CA86" s="461">
        <v>22009.252535</v>
      </c>
    </row>
    <row r="87" spans="1:79" ht="15" x14ac:dyDescent="0.25">
      <c r="A87" s="449">
        <v>176</v>
      </c>
      <c r="B87" s="443"/>
      <c r="C87" s="443" t="s">
        <v>488</v>
      </c>
      <c r="D87" s="444" t="s">
        <v>0</v>
      </c>
      <c r="E87" s="462">
        <v>187.94709499999999</v>
      </c>
      <c r="F87" s="462">
        <v>195.53528399999999</v>
      </c>
      <c r="G87" s="462">
        <v>473.07260000000002</v>
      </c>
      <c r="H87" s="462">
        <v>3215.6574479999999</v>
      </c>
      <c r="I87" s="462">
        <v>563.62103000000002</v>
      </c>
      <c r="J87" s="462">
        <v>111.085629</v>
      </c>
      <c r="K87" s="462">
        <v>98.791265999999993</v>
      </c>
      <c r="L87" s="462">
        <v>462.33092099999999</v>
      </c>
      <c r="M87" s="462">
        <v>176.16903500000001</v>
      </c>
      <c r="N87" s="462">
        <v>481.33838800000001</v>
      </c>
      <c r="O87" s="462">
        <v>185.13082600000001</v>
      </c>
      <c r="P87" s="462">
        <v>302.91192699999999</v>
      </c>
      <c r="Q87" s="462">
        <v>139.299047</v>
      </c>
      <c r="R87" s="462">
        <v>314.390218</v>
      </c>
      <c r="S87" s="462">
        <v>615.59567000000004</v>
      </c>
      <c r="T87" s="462">
        <v>1267.4500499999999</v>
      </c>
      <c r="U87" s="462">
        <v>1425.830663</v>
      </c>
      <c r="V87" s="462">
        <v>736.56412599999999</v>
      </c>
      <c r="W87" s="462">
        <v>186.834292</v>
      </c>
      <c r="X87" s="462">
        <v>94.362401000000006</v>
      </c>
      <c r="Y87" s="462">
        <v>107.19476299999999</v>
      </c>
      <c r="Z87" s="462">
        <v>216.32878299999999</v>
      </c>
      <c r="AA87" s="462">
        <v>1672.9700459999999</v>
      </c>
      <c r="AB87" s="462">
        <v>489.04501900000002</v>
      </c>
      <c r="AC87" s="462">
        <v>198.26292100000001</v>
      </c>
      <c r="AD87" s="462">
        <v>1216.9884440000001</v>
      </c>
      <c r="AE87" s="462">
        <v>247.913633</v>
      </c>
      <c r="AF87" s="462">
        <v>451.679641</v>
      </c>
      <c r="AG87" s="462">
        <v>435.559301</v>
      </c>
      <c r="AH87" s="462">
        <v>631.99396100000001</v>
      </c>
      <c r="AI87" s="462">
        <v>130.858743</v>
      </c>
      <c r="AJ87" s="462">
        <v>475.42070999999999</v>
      </c>
      <c r="AK87" s="462">
        <v>149.54160200000001</v>
      </c>
      <c r="AL87" s="462">
        <v>333.78234500000002</v>
      </c>
      <c r="AM87" s="462">
        <v>832.50666899999999</v>
      </c>
      <c r="AN87" s="462">
        <v>596.28321200000005</v>
      </c>
      <c r="AO87" s="462">
        <v>119.42010500000001</v>
      </c>
      <c r="AP87" s="462">
        <v>307.65601900000001</v>
      </c>
      <c r="AQ87" s="462">
        <v>101.436181</v>
      </c>
      <c r="AR87" s="462">
        <v>118.06321800000001</v>
      </c>
      <c r="AS87" s="462">
        <v>137.61987199999999</v>
      </c>
      <c r="AT87" s="462">
        <v>219.60474400000001</v>
      </c>
      <c r="AU87" s="462">
        <v>1097.7406169999999</v>
      </c>
      <c r="AV87" s="462">
        <v>219.579758</v>
      </c>
      <c r="AW87" s="462">
        <v>228.383005</v>
      </c>
      <c r="AX87" s="462">
        <v>697.76221999999996</v>
      </c>
      <c r="AY87" s="462">
        <v>587.378873</v>
      </c>
      <c r="AZ87" s="462">
        <v>257.81791299999998</v>
      </c>
      <c r="BA87" s="462">
        <v>128.92863</v>
      </c>
      <c r="BB87" s="462">
        <v>216.348422</v>
      </c>
      <c r="BC87" s="462">
        <v>96.126825999999994</v>
      </c>
      <c r="BD87" s="462">
        <v>273.946935</v>
      </c>
      <c r="BE87" s="462">
        <v>173.45448999999999</v>
      </c>
      <c r="BF87" s="462">
        <v>208.67248599999999</v>
      </c>
      <c r="BG87" s="462">
        <v>123.073819</v>
      </c>
      <c r="BH87" s="462">
        <v>349.60729700000002</v>
      </c>
      <c r="BI87" s="462">
        <v>202.62820300000001</v>
      </c>
      <c r="BJ87" s="462">
        <v>1015.892307</v>
      </c>
      <c r="BK87" s="462">
        <v>323.62141700000001</v>
      </c>
      <c r="BL87" s="641">
        <v>8105.4169279999996</v>
      </c>
      <c r="BM87" s="462">
        <v>200.208371</v>
      </c>
      <c r="BN87" s="462">
        <v>637.11609399999998</v>
      </c>
      <c r="BO87" s="462">
        <v>1526.4970969999999</v>
      </c>
      <c r="BP87" s="462">
        <v>145.271874</v>
      </c>
      <c r="BQ87" s="462">
        <v>119.69783700000001</v>
      </c>
      <c r="BR87" s="462">
        <v>1799.620725</v>
      </c>
      <c r="BS87" s="462">
        <v>177.16719499999999</v>
      </c>
      <c r="BT87" s="462">
        <v>220.29530700000001</v>
      </c>
      <c r="BU87" s="462">
        <v>147.054856</v>
      </c>
      <c r="BV87" s="462">
        <v>484.70552099999998</v>
      </c>
      <c r="BW87" s="462">
        <v>244.194165</v>
      </c>
      <c r="BX87" s="462">
        <v>2755.876718</v>
      </c>
      <c r="BY87" s="462">
        <v>1227.117759</v>
      </c>
      <c r="BZ87" s="462">
        <v>81.733271000000002</v>
      </c>
      <c r="CA87" s="462">
        <v>255.60967400000001</v>
      </c>
    </row>
    <row r="88" spans="1:79" ht="15" x14ac:dyDescent="0.25">
      <c r="A88" s="449">
        <v>177</v>
      </c>
      <c r="B88" s="443"/>
      <c r="C88" s="443"/>
      <c r="D88" s="444" t="s">
        <v>451</v>
      </c>
      <c r="E88" s="462">
        <v>599.81320500000004</v>
      </c>
      <c r="F88" s="462">
        <v>626.55598599999996</v>
      </c>
      <c r="G88" s="462">
        <v>1496.5544400000001</v>
      </c>
      <c r="H88" s="462">
        <v>10301.535322</v>
      </c>
      <c r="I88" s="462">
        <v>1729.338714</v>
      </c>
      <c r="J88" s="462">
        <v>334.37422299999997</v>
      </c>
      <c r="K88" s="462">
        <v>291.66980100000001</v>
      </c>
      <c r="L88" s="462">
        <v>1231.6327510000001</v>
      </c>
      <c r="M88" s="462">
        <v>568.36953900000003</v>
      </c>
      <c r="N88" s="462">
        <v>1540.8077129999999</v>
      </c>
      <c r="O88" s="462">
        <v>578.79064800000003</v>
      </c>
      <c r="P88" s="462">
        <v>916.64027499999997</v>
      </c>
      <c r="Q88" s="462">
        <v>363.05024100000003</v>
      </c>
      <c r="R88" s="462">
        <v>1055.7127599999999</v>
      </c>
      <c r="S88" s="462">
        <v>1569.5298620000001</v>
      </c>
      <c r="T88" s="462">
        <v>4233.6934959999999</v>
      </c>
      <c r="U88" s="462">
        <v>3507.4725149999999</v>
      </c>
      <c r="V88" s="462">
        <v>2249.6298310000002</v>
      </c>
      <c r="W88" s="462">
        <v>602.01231099999995</v>
      </c>
      <c r="X88" s="462">
        <v>253.052525</v>
      </c>
      <c r="Y88" s="462">
        <v>340.00714799999997</v>
      </c>
      <c r="Z88" s="462">
        <v>731.105186</v>
      </c>
      <c r="AA88" s="462">
        <v>4512.6839630000004</v>
      </c>
      <c r="AB88" s="462">
        <v>1164.415035</v>
      </c>
      <c r="AC88" s="462">
        <v>584.23995600000001</v>
      </c>
      <c r="AD88" s="462">
        <v>4317.8091420000001</v>
      </c>
      <c r="AE88" s="462">
        <v>717.32517499999994</v>
      </c>
      <c r="AF88" s="462">
        <v>1471.0517870000001</v>
      </c>
      <c r="AG88" s="462">
        <v>1483.5732190000001</v>
      </c>
      <c r="AH88" s="462">
        <v>1967.5123599999999</v>
      </c>
      <c r="AI88" s="462">
        <v>449.55494800000002</v>
      </c>
      <c r="AJ88" s="462">
        <v>1536.4388349999999</v>
      </c>
      <c r="AK88" s="462">
        <v>456.18910699999998</v>
      </c>
      <c r="AL88" s="462">
        <v>953.52973899999995</v>
      </c>
      <c r="AM88" s="462">
        <v>2625.0336569999999</v>
      </c>
      <c r="AN88" s="462">
        <v>1499.428557</v>
      </c>
      <c r="AO88" s="462">
        <v>387.64540299999999</v>
      </c>
      <c r="AP88" s="462">
        <v>964.75534500000003</v>
      </c>
      <c r="AQ88" s="462">
        <v>326.78694999999999</v>
      </c>
      <c r="AR88" s="462">
        <v>352.08748200000002</v>
      </c>
      <c r="AS88" s="462">
        <v>440.60406499999999</v>
      </c>
      <c r="AT88" s="462">
        <v>709.66646100000003</v>
      </c>
      <c r="AU88" s="462">
        <v>2947.546182</v>
      </c>
      <c r="AV88" s="462">
        <v>570.60280399999999</v>
      </c>
      <c r="AW88" s="462">
        <v>600.78633200000002</v>
      </c>
      <c r="AX88" s="462">
        <v>2201.6206659999998</v>
      </c>
      <c r="AY88" s="462">
        <v>1813.015772</v>
      </c>
      <c r="AZ88" s="462">
        <v>677.20678199999998</v>
      </c>
      <c r="BA88" s="462">
        <v>397.79976099999999</v>
      </c>
      <c r="BB88" s="462">
        <v>673.87731099999996</v>
      </c>
      <c r="BC88" s="462">
        <v>295.09540500000003</v>
      </c>
      <c r="BD88" s="462">
        <v>897.56468099999995</v>
      </c>
      <c r="BE88" s="462">
        <v>549.64712299999997</v>
      </c>
      <c r="BF88" s="462">
        <v>668.86968300000001</v>
      </c>
      <c r="BG88" s="462">
        <v>399.98653100000001</v>
      </c>
      <c r="BH88" s="462">
        <v>1141.390255</v>
      </c>
      <c r="BI88" s="462">
        <v>628.43453399999999</v>
      </c>
      <c r="BJ88" s="462">
        <v>2930.6875220000002</v>
      </c>
      <c r="BK88" s="462">
        <v>844.49064899999996</v>
      </c>
      <c r="BL88" s="641">
        <v>22739.853598999998</v>
      </c>
      <c r="BM88" s="462">
        <v>689.05307700000003</v>
      </c>
      <c r="BN88" s="462">
        <v>1909.283103</v>
      </c>
      <c r="BO88" s="462">
        <v>3776.9750180000001</v>
      </c>
      <c r="BP88" s="462">
        <v>398.105276</v>
      </c>
      <c r="BQ88" s="462">
        <v>310.74408599999998</v>
      </c>
      <c r="BR88" s="462">
        <v>5694.3548849999997</v>
      </c>
      <c r="BS88" s="462">
        <v>591.438579</v>
      </c>
      <c r="BT88" s="462">
        <v>669.26939000000004</v>
      </c>
      <c r="BU88" s="462">
        <v>441.92772500000001</v>
      </c>
      <c r="BV88" s="462">
        <v>1609.2027210000001</v>
      </c>
      <c r="BW88" s="462">
        <v>710.42716299999995</v>
      </c>
      <c r="BX88" s="462">
        <v>8840.3797549999999</v>
      </c>
      <c r="BY88" s="462">
        <v>3319.9410309999998</v>
      </c>
      <c r="BZ88" s="462">
        <v>241.57914400000001</v>
      </c>
      <c r="CA88" s="462">
        <v>779.09354499999995</v>
      </c>
    </row>
    <row r="89" spans="1:79" ht="15" x14ac:dyDescent="0.25">
      <c r="A89" s="449">
        <v>178</v>
      </c>
      <c r="B89" s="443"/>
      <c r="C89" s="443"/>
      <c r="D89" s="444" t="s">
        <v>1</v>
      </c>
      <c r="E89" s="462">
        <v>508.75908299999998</v>
      </c>
      <c r="F89" s="462">
        <v>534.35967800000003</v>
      </c>
      <c r="G89" s="462">
        <v>1293.7690130000001</v>
      </c>
      <c r="H89" s="462">
        <v>11105.737032000001</v>
      </c>
      <c r="I89" s="462">
        <v>1510.483461</v>
      </c>
      <c r="J89" s="462">
        <v>282.83615900000001</v>
      </c>
      <c r="K89" s="462">
        <v>238.52766600000001</v>
      </c>
      <c r="L89" s="462">
        <v>1141.957969</v>
      </c>
      <c r="M89" s="462">
        <v>489.232913</v>
      </c>
      <c r="N89" s="462">
        <v>1140.1492410000001</v>
      </c>
      <c r="O89" s="462">
        <v>496.84113200000002</v>
      </c>
      <c r="P89" s="462">
        <v>805.34239100000002</v>
      </c>
      <c r="Q89" s="462">
        <v>317.65620699999999</v>
      </c>
      <c r="R89" s="462">
        <v>888.61584900000003</v>
      </c>
      <c r="S89" s="462">
        <v>1253.5827589999999</v>
      </c>
      <c r="T89" s="462">
        <v>3773.2492870000001</v>
      </c>
      <c r="U89" s="462">
        <v>3287.9217650000001</v>
      </c>
      <c r="V89" s="462">
        <v>1862.5960319999999</v>
      </c>
      <c r="W89" s="462">
        <v>511.157105</v>
      </c>
      <c r="X89" s="462">
        <v>214.951956</v>
      </c>
      <c r="Y89" s="462">
        <v>283.95577800000001</v>
      </c>
      <c r="Z89" s="462">
        <v>611.55573400000003</v>
      </c>
      <c r="AA89" s="462">
        <v>4198.6354060000003</v>
      </c>
      <c r="AB89" s="462">
        <v>908.89167499999996</v>
      </c>
      <c r="AC89" s="462">
        <v>489.97826400000002</v>
      </c>
      <c r="AD89" s="462">
        <v>3828.7312510000002</v>
      </c>
      <c r="AE89" s="462">
        <v>614.13231499999995</v>
      </c>
      <c r="AF89" s="462">
        <v>1269.522037</v>
      </c>
      <c r="AG89" s="462">
        <v>1103.2841619999999</v>
      </c>
      <c r="AH89" s="462">
        <v>1557.4266769999999</v>
      </c>
      <c r="AI89" s="462">
        <v>372.575108</v>
      </c>
      <c r="AJ89" s="462">
        <v>1312.2530300000001</v>
      </c>
      <c r="AK89" s="462">
        <v>393.70962600000001</v>
      </c>
      <c r="AL89" s="462">
        <v>775.11526500000002</v>
      </c>
      <c r="AM89" s="462">
        <v>2290.1256210000001</v>
      </c>
      <c r="AN89" s="462">
        <v>1130.63543</v>
      </c>
      <c r="AO89" s="462">
        <v>329.21227699999997</v>
      </c>
      <c r="AP89" s="462">
        <v>806.46988999999996</v>
      </c>
      <c r="AQ89" s="462">
        <v>277.122186</v>
      </c>
      <c r="AR89" s="462">
        <v>298.89807000000002</v>
      </c>
      <c r="AS89" s="462">
        <v>376.75127900000001</v>
      </c>
      <c r="AT89" s="462">
        <v>596.80248099999994</v>
      </c>
      <c r="AU89" s="462">
        <v>2691.6142850000001</v>
      </c>
      <c r="AV89" s="462">
        <v>498.62470999999999</v>
      </c>
      <c r="AW89" s="462">
        <v>528.13788899999997</v>
      </c>
      <c r="AX89" s="462">
        <v>1883.2033719999999</v>
      </c>
      <c r="AY89" s="462">
        <v>1507.6099139999999</v>
      </c>
      <c r="AZ89" s="462">
        <v>521.19838300000004</v>
      </c>
      <c r="BA89" s="462">
        <v>331.33002699999997</v>
      </c>
      <c r="BB89" s="462">
        <v>489.72349100000002</v>
      </c>
      <c r="BC89" s="462">
        <v>249.42300800000001</v>
      </c>
      <c r="BD89" s="462">
        <v>751.30120499999998</v>
      </c>
      <c r="BE89" s="462">
        <v>456.05028299999998</v>
      </c>
      <c r="BF89" s="462">
        <v>568.71877700000005</v>
      </c>
      <c r="BG89" s="462">
        <v>329.14162299999998</v>
      </c>
      <c r="BH89" s="462">
        <v>943.23180300000001</v>
      </c>
      <c r="BI89" s="462">
        <v>537.207854</v>
      </c>
      <c r="BJ89" s="462">
        <v>2401.089489</v>
      </c>
      <c r="BK89" s="462">
        <v>629.75187800000003</v>
      </c>
      <c r="BL89" s="641">
        <v>28582.894293000001</v>
      </c>
      <c r="BM89" s="462">
        <v>576.93414600000006</v>
      </c>
      <c r="BN89" s="462">
        <v>1361.9124509999999</v>
      </c>
      <c r="BO89" s="462">
        <v>3701.8950410000002</v>
      </c>
      <c r="BP89" s="462">
        <v>344.71508499999999</v>
      </c>
      <c r="BQ89" s="462">
        <v>254.965632</v>
      </c>
      <c r="BR89" s="462">
        <v>5806.3263150000002</v>
      </c>
      <c r="BS89" s="462">
        <v>496.87920300000002</v>
      </c>
      <c r="BT89" s="462">
        <v>562.41976599999998</v>
      </c>
      <c r="BU89" s="462">
        <v>378.14320700000002</v>
      </c>
      <c r="BV89" s="462">
        <v>1383.3572300000001</v>
      </c>
      <c r="BW89" s="462">
        <v>592.77334099999996</v>
      </c>
      <c r="BX89" s="462">
        <v>8952.071704</v>
      </c>
      <c r="BY89" s="462">
        <v>2942.3861700000002</v>
      </c>
      <c r="BZ89" s="462">
        <v>208.71058500000001</v>
      </c>
      <c r="CA89" s="462">
        <v>656.73229100000003</v>
      </c>
    </row>
    <row r="90" spans="1:79" ht="15" x14ac:dyDescent="0.25">
      <c r="A90" s="449">
        <v>179</v>
      </c>
      <c r="B90" s="443"/>
      <c r="C90" s="443"/>
      <c r="D90" s="444" t="s">
        <v>452</v>
      </c>
      <c r="E90" s="462">
        <v>306.93358599999999</v>
      </c>
      <c r="F90" s="462">
        <v>328.11240299999997</v>
      </c>
      <c r="G90" s="462">
        <v>762.91889800000001</v>
      </c>
      <c r="H90" s="462">
        <v>4181.8986720000003</v>
      </c>
      <c r="I90" s="462">
        <v>896.17792299999996</v>
      </c>
      <c r="J90" s="462">
        <v>176.67338599999999</v>
      </c>
      <c r="K90" s="462">
        <v>155.794363</v>
      </c>
      <c r="L90" s="462">
        <v>640.68409199999996</v>
      </c>
      <c r="M90" s="462">
        <v>306.319862</v>
      </c>
      <c r="N90" s="462">
        <v>778.59494900000004</v>
      </c>
      <c r="O90" s="462">
        <v>305.48252600000001</v>
      </c>
      <c r="P90" s="462">
        <v>464.31408199999998</v>
      </c>
      <c r="Q90" s="462">
        <v>195.821483</v>
      </c>
      <c r="R90" s="462">
        <v>543.39952200000005</v>
      </c>
      <c r="S90" s="462">
        <v>792.79426799999999</v>
      </c>
      <c r="T90" s="462">
        <v>2011.424491</v>
      </c>
      <c r="U90" s="462">
        <v>1620.7776650000001</v>
      </c>
      <c r="V90" s="462">
        <v>1172.2294509999999</v>
      </c>
      <c r="W90" s="462">
        <v>309.04172399999999</v>
      </c>
      <c r="X90" s="462">
        <v>137.529257</v>
      </c>
      <c r="Y90" s="462">
        <v>175.491007</v>
      </c>
      <c r="Z90" s="462">
        <v>373.281813</v>
      </c>
      <c r="AA90" s="462">
        <v>2054.2793710000001</v>
      </c>
      <c r="AB90" s="462">
        <v>621.59808699999996</v>
      </c>
      <c r="AC90" s="462">
        <v>322.02622100000002</v>
      </c>
      <c r="AD90" s="462">
        <v>1993.687621</v>
      </c>
      <c r="AE90" s="462">
        <v>374.98324400000001</v>
      </c>
      <c r="AF90" s="462">
        <v>743.30604400000004</v>
      </c>
      <c r="AG90" s="462">
        <v>743.20067900000004</v>
      </c>
      <c r="AH90" s="462">
        <v>986.36507900000004</v>
      </c>
      <c r="AI90" s="462">
        <v>227.95781500000001</v>
      </c>
      <c r="AJ90" s="462">
        <v>768.83733600000005</v>
      </c>
      <c r="AK90" s="462">
        <v>233.75045900000001</v>
      </c>
      <c r="AL90" s="462">
        <v>515.03949499999999</v>
      </c>
      <c r="AM90" s="462">
        <v>1293.279354</v>
      </c>
      <c r="AN90" s="462">
        <v>794.15569100000005</v>
      </c>
      <c r="AO90" s="462">
        <v>207.831502</v>
      </c>
      <c r="AP90" s="462">
        <v>495.17642799999999</v>
      </c>
      <c r="AQ90" s="462">
        <v>167.62122099999999</v>
      </c>
      <c r="AR90" s="462">
        <v>183.994933</v>
      </c>
      <c r="AS90" s="462">
        <v>233.14446000000001</v>
      </c>
      <c r="AT90" s="462">
        <v>365.35412400000001</v>
      </c>
      <c r="AU90" s="462">
        <v>1321.3564409999999</v>
      </c>
      <c r="AV90" s="462">
        <v>304.99820299999999</v>
      </c>
      <c r="AW90" s="462">
        <v>326.83238399999999</v>
      </c>
      <c r="AX90" s="462">
        <v>1116.7401299999999</v>
      </c>
      <c r="AY90" s="462">
        <v>951.26515400000005</v>
      </c>
      <c r="AZ90" s="462">
        <v>347.92347999999998</v>
      </c>
      <c r="BA90" s="462">
        <v>211.22863899999999</v>
      </c>
      <c r="BB90" s="462">
        <v>347.54139800000002</v>
      </c>
      <c r="BC90" s="462">
        <v>154.72043600000001</v>
      </c>
      <c r="BD90" s="462">
        <v>459.43464899999998</v>
      </c>
      <c r="BE90" s="462">
        <v>288.02714900000001</v>
      </c>
      <c r="BF90" s="462">
        <v>341.94408600000003</v>
      </c>
      <c r="BG90" s="462">
        <v>208.71829500000001</v>
      </c>
      <c r="BH90" s="462">
        <v>589.97077200000001</v>
      </c>
      <c r="BI90" s="462">
        <v>326.604512</v>
      </c>
      <c r="BJ90" s="462">
        <v>1452.593869</v>
      </c>
      <c r="BK90" s="462">
        <v>425.67497700000001</v>
      </c>
      <c r="BL90" s="641">
        <v>8421.3937860000005</v>
      </c>
      <c r="BM90" s="462">
        <v>348.50154800000001</v>
      </c>
      <c r="BN90" s="462">
        <v>945.38134400000001</v>
      </c>
      <c r="BO90" s="462">
        <v>1714.460249</v>
      </c>
      <c r="BP90" s="462">
        <v>216.860784</v>
      </c>
      <c r="BQ90" s="462">
        <v>174.635366</v>
      </c>
      <c r="BR90" s="462">
        <v>2465.136348</v>
      </c>
      <c r="BS90" s="462">
        <v>306.43861399999997</v>
      </c>
      <c r="BT90" s="462">
        <v>351.45038799999998</v>
      </c>
      <c r="BU90" s="462">
        <v>230.21287599999999</v>
      </c>
      <c r="BV90" s="462">
        <v>799.07180000000005</v>
      </c>
      <c r="BW90" s="462">
        <v>376.75021600000002</v>
      </c>
      <c r="BX90" s="462">
        <v>3717.602093</v>
      </c>
      <c r="BY90" s="462">
        <v>1645.678531</v>
      </c>
      <c r="BZ90" s="462">
        <v>126.501284</v>
      </c>
      <c r="CA90" s="462">
        <v>410.06344100000001</v>
      </c>
    </row>
    <row r="91" spans="1:79" ht="15" x14ac:dyDescent="0.25">
      <c r="A91" s="449">
        <v>180</v>
      </c>
      <c r="B91" s="440"/>
      <c r="C91" s="441" t="s">
        <v>489</v>
      </c>
      <c r="D91" s="442" t="s">
        <v>0</v>
      </c>
      <c r="E91" s="461">
        <v>0.98236100000000004</v>
      </c>
      <c r="F91" s="461">
        <v>1.708569</v>
      </c>
      <c r="G91" s="461">
        <v>14.161457</v>
      </c>
      <c r="H91" s="461">
        <v>813.86694999999997</v>
      </c>
      <c r="I91" s="461">
        <v>23.449068</v>
      </c>
      <c r="J91" s="461">
        <v>0.439166</v>
      </c>
      <c r="K91" s="461">
        <v>1.1602300000000001</v>
      </c>
      <c r="L91" s="461">
        <v>39.134475000000002</v>
      </c>
      <c r="M91" s="461">
        <v>1.035911</v>
      </c>
      <c r="N91" s="461">
        <v>37.387006</v>
      </c>
      <c r="O91" s="461">
        <v>1.0242279999999999</v>
      </c>
      <c r="P91" s="461">
        <v>10.862348000000001</v>
      </c>
      <c r="Q91" s="461">
        <v>2.3021959999999999</v>
      </c>
      <c r="R91" s="461">
        <v>4.4774310000000002</v>
      </c>
      <c r="S91" s="461">
        <v>83.493331999999995</v>
      </c>
      <c r="T91" s="461">
        <v>140.82340199999999</v>
      </c>
      <c r="U91" s="461">
        <v>364.23469599999999</v>
      </c>
      <c r="V91" s="461">
        <v>51.907511</v>
      </c>
      <c r="W91" s="461">
        <v>1.1215649999999999</v>
      </c>
      <c r="X91" s="461">
        <v>0.72560100000000005</v>
      </c>
      <c r="Y91" s="461">
        <v>0.51232</v>
      </c>
      <c r="Z91" s="461">
        <v>1.6757979999999999</v>
      </c>
      <c r="AA91" s="461">
        <v>423.298992</v>
      </c>
      <c r="AB91" s="461">
        <v>57.205967999999999</v>
      </c>
      <c r="AC91" s="461">
        <v>0.52876900000000004</v>
      </c>
      <c r="AD91" s="461">
        <v>133.60159999999999</v>
      </c>
      <c r="AE91" s="461">
        <v>5.5725189999999998</v>
      </c>
      <c r="AF91" s="461">
        <v>18.001791999999998</v>
      </c>
      <c r="AG91" s="461">
        <v>20.142116999999999</v>
      </c>
      <c r="AH91" s="461">
        <v>48.319744999999998</v>
      </c>
      <c r="AI91" s="461">
        <v>1.1527480000000001</v>
      </c>
      <c r="AJ91" s="461">
        <v>23.323837000000001</v>
      </c>
      <c r="AK91" s="461">
        <v>1.3358110000000001</v>
      </c>
      <c r="AL91" s="461">
        <v>13.062227999999999</v>
      </c>
      <c r="AM91" s="461">
        <v>61.015749999999997</v>
      </c>
      <c r="AN91" s="461">
        <v>56.898339999999997</v>
      </c>
      <c r="AO91" s="461">
        <v>0.67474199999999995</v>
      </c>
      <c r="AP91" s="461">
        <v>9.4177149999999994</v>
      </c>
      <c r="AQ91" s="461">
        <v>0.10335</v>
      </c>
      <c r="AR91" s="461">
        <v>1.4691289999999999</v>
      </c>
      <c r="AS91" s="461">
        <v>0.48670600000000003</v>
      </c>
      <c r="AT91" s="461">
        <v>2.681127</v>
      </c>
      <c r="AU91" s="461">
        <v>298.07781499999999</v>
      </c>
      <c r="AV91" s="461">
        <v>12.268427000000001</v>
      </c>
      <c r="AW91" s="461">
        <v>5.9444660000000002</v>
      </c>
      <c r="AX91" s="461">
        <v>55.766658999999997</v>
      </c>
      <c r="AY91" s="461">
        <v>8.7435589999999994</v>
      </c>
      <c r="AZ91" s="461">
        <v>26.846322000000001</v>
      </c>
      <c r="BA91" s="461">
        <v>2.9570289999999999</v>
      </c>
      <c r="BB91" s="461">
        <v>13.054442</v>
      </c>
      <c r="BC91" s="461">
        <v>0.63729800000000003</v>
      </c>
      <c r="BD91" s="461">
        <v>2.1358030000000001</v>
      </c>
      <c r="BE91" s="461">
        <v>2.643672</v>
      </c>
      <c r="BF91" s="461">
        <v>1.6553199999999999</v>
      </c>
      <c r="BG91" s="461">
        <v>1.954151</v>
      </c>
      <c r="BH91" s="461">
        <v>7.2658250000000004</v>
      </c>
      <c r="BI91" s="461">
        <v>1.067447</v>
      </c>
      <c r="BJ91" s="461">
        <v>106.829573</v>
      </c>
      <c r="BK91" s="461">
        <v>48.269514000000001</v>
      </c>
      <c r="BL91" s="640">
        <v>3468.4024589999999</v>
      </c>
      <c r="BM91" s="461">
        <v>3.0722209999999999</v>
      </c>
      <c r="BN91" s="461">
        <v>70.349136999999999</v>
      </c>
      <c r="BO91" s="461">
        <v>499.46226799999999</v>
      </c>
      <c r="BP91" s="461">
        <v>2.6550159999999998</v>
      </c>
      <c r="BQ91" s="461">
        <v>0.57960500000000004</v>
      </c>
      <c r="BR91" s="461">
        <v>427.90260899999998</v>
      </c>
      <c r="BS91" s="461">
        <v>1.4656480000000001</v>
      </c>
      <c r="BT91" s="461">
        <v>2.6528649999999998</v>
      </c>
      <c r="BU91" s="461">
        <v>1.106339</v>
      </c>
      <c r="BV91" s="461">
        <v>24.277107000000001</v>
      </c>
      <c r="BW91" s="461">
        <v>6.7610840000000003</v>
      </c>
      <c r="BX91" s="461">
        <v>578.54879200000005</v>
      </c>
      <c r="BY91" s="461">
        <v>166.97493299999999</v>
      </c>
      <c r="BZ91" s="461">
        <v>0.34526800000000002</v>
      </c>
      <c r="CA91" s="461">
        <v>3.794489</v>
      </c>
    </row>
    <row r="92" spans="1:79" ht="15" x14ac:dyDescent="0.25">
      <c r="A92" s="449">
        <v>181</v>
      </c>
      <c r="B92" s="440"/>
      <c r="C92" s="440"/>
      <c r="D92" s="442" t="s">
        <v>451</v>
      </c>
      <c r="E92" s="461">
        <v>1.348624</v>
      </c>
      <c r="F92" s="461">
        <v>3.710636</v>
      </c>
      <c r="G92" s="461">
        <v>34.788697999999997</v>
      </c>
      <c r="H92" s="461">
        <v>2317.0472880000002</v>
      </c>
      <c r="I92" s="461">
        <v>40.522475999999997</v>
      </c>
      <c r="J92" s="461">
        <v>0.71980200000000005</v>
      </c>
      <c r="K92" s="461">
        <v>1.7786770000000001</v>
      </c>
      <c r="L92" s="461">
        <v>42.883324000000002</v>
      </c>
      <c r="M92" s="461">
        <v>2.8505940000000001</v>
      </c>
      <c r="N92" s="461">
        <v>105.389351</v>
      </c>
      <c r="O92" s="461">
        <v>1.8554010000000001</v>
      </c>
      <c r="P92" s="461">
        <v>16.173560999999999</v>
      </c>
      <c r="Q92" s="461">
        <v>1.0134669999999999</v>
      </c>
      <c r="R92" s="461">
        <v>7.9464290000000002</v>
      </c>
      <c r="S92" s="461">
        <v>173.93031400000001</v>
      </c>
      <c r="T92" s="461">
        <v>315.68043599999999</v>
      </c>
      <c r="U92" s="461">
        <v>575.18098399999997</v>
      </c>
      <c r="V92" s="461">
        <v>165.81137899999999</v>
      </c>
      <c r="W92" s="461">
        <v>2.527075</v>
      </c>
      <c r="X92" s="461">
        <v>1.0216639999999999</v>
      </c>
      <c r="Y92" s="461">
        <v>1.103666</v>
      </c>
      <c r="Z92" s="461">
        <v>2.8034240000000001</v>
      </c>
      <c r="AA92" s="461">
        <v>648.08915100000002</v>
      </c>
      <c r="AB92" s="461">
        <v>95.625303000000002</v>
      </c>
      <c r="AC92" s="461">
        <v>0.96742899999999998</v>
      </c>
      <c r="AD92" s="461">
        <v>422.16320899999999</v>
      </c>
      <c r="AE92" s="461">
        <v>5.0368839999999997</v>
      </c>
      <c r="AF92" s="461">
        <v>35.910418999999997</v>
      </c>
      <c r="AG92" s="461">
        <v>86.272135000000006</v>
      </c>
      <c r="AH92" s="461">
        <v>110.513077</v>
      </c>
      <c r="AI92" s="461">
        <v>2.521779</v>
      </c>
      <c r="AJ92" s="461">
        <v>31.16798</v>
      </c>
      <c r="AK92" s="461">
        <v>1.1255269999999999</v>
      </c>
      <c r="AL92" s="461">
        <v>30.817350000000001</v>
      </c>
      <c r="AM92" s="461">
        <v>130.48402999999999</v>
      </c>
      <c r="AN92" s="461">
        <v>143.249684</v>
      </c>
      <c r="AO92" s="461">
        <v>0.831874</v>
      </c>
      <c r="AP92" s="461">
        <v>10.974971999999999</v>
      </c>
      <c r="AQ92" s="461">
        <v>0.29094500000000001</v>
      </c>
      <c r="AR92" s="461">
        <v>1.445354</v>
      </c>
      <c r="AS92" s="461">
        <v>1.290459</v>
      </c>
      <c r="AT92" s="461">
        <v>3.9661650000000002</v>
      </c>
      <c r="AU92" s="461">
        <v>484.087538</v>
      </c>
      <c r="AV92" s="461">
        <v>3.3186849999999999</v>
      </c>
      <c r="AW92" s="461">
        <v>6.0079799999999999</v>
      </c>
      <c r="AX92" s="461">
        <v>173.18668</v>
      </c>
      <c r="AY92" s="461">
        <v>17.326411</v>
      </c>
      <c r="AZ92" s="461">
        <v>60.925258999999997</v>
      </c>
      <c r="BA92" s="461">
        <v>5.514024</v>
      </c>
      <c r="BB92" s="461">
        <v>42.067937000000001</v>
      </c>
      <c r="BC92" s="461">
        <v>1.8657060000000001</v>
      </c>
      <c r="BD92" s="461">
        <v>5.1797639999999996</v>
      </c>
      <c r="BE92" s="461">
        <v>2.5368940000000002</v>
      </c>
      <c r="BF92" s="461">
        <v>4.1918030000000002</v>
      </c>
      <c r="BG92" s="461">
        <v>3.471095</v>
      </c>
      <c r="BH92" s="461">
        <v>20.769898000000001</v>
      </c>
      <c r="BI92" s="461">
        <v>1.3360559999999999</v>
      </c>
      <c r="BJ92" s="461">
        <v>275.99023299999999</v>
      </c>
      <c r="BK92" s="461">
        <v>96.230215999999999</v>
      </c>
      <c r="BL92" s="640">
        <v>6602.3781529999997</v>
      </c>
      <c r="BM92" s="461">
        <v>7.872077</v>
      </c>
      <c r="BN92" s="461">
        <v>235.149216</v>
      </c>
      <c r="BO92" s="461">
        <v>516.92855899999995</v>
      </c>
      <c r="BP92" s="461">
        <v>1.012913</v>
      </c>
      <c r="BQ92" s="461">
        <v>0.78638399999999997</v>
      </c>
      <c r="BR92" s="461">
        <v>906.35825999999997</v>
      </c>
      <c r="BS92" s="461">
        <v>3.6420210000000002</v>
      </c>
      <c r="BT92" s="461">
        <v>3.4495840000000002</v>
      </c>
      <c r="BU92" s="461">
        <v>1.389872</v>
      </c>
      <c r="BV92" s="461">
        <v>61.050969000000002</v>
      </c>
      <c r="BW92" s="461">
        <v>6.1620359999999996</v>
      </c>
      <c r="BX92" s="461">
        <v>1713.7501030000001</v>
      </c>
      <c r="BY92" s="461">
        <v>280.46626400000002</v>
      </c>
      <c r="BZ92" s="461">
        <v>0.53835900000000003</v>
      </c>
      <c r="CA92" s="461">
        <v>7.1030990000000003</v>
      </c>
    </row>
    <row r="93" spans="1:79" ht="15" x14ac:dyDescent="0.25">
      <c r="A93" s="449">
        <v>182</v>
      </c>
      <c r="B93" s="440"/>
      <c r="C93" s="440"/>
      <c r="D93" s="442" t="s">
        <v>1</v>
      </c>
      <c r="E93" s="461">
        <v>3.5534029999999999</v>
      </c>
      <c r="F93" s="461">
        <v>6.5007900000000003</v>
      </c>
      <c r="G93" s="461">
        <v>63.309333000000002</v>
      </c>
      <c r="H93" s="461">
        <v>4411.2491149999996</v>
      </c>
      <c r="I93" s="461">
        <v>87.969337999999993</v>
      </c>
      <c r="J93" s="461">
        <v>1.450861</v>
      </c>
      <c r="K93" s="461">
        <v>2.9059029999999999</v>
      </c>
      <c r="L93" s="461">
        <v>114.451975</v>
      </c>
      <c r="M93" s="461">
        <v>4.1466229999999999</v>
      </c>
      <c r="N93" s="461">
        <v>92.139099999999999</v>
      </c>
      <c r="O93" s="461">
        <v>3.4670570000000001</v>
      </c>
      <c r="P93" s="461">
        <v>37.125763999999997</v>
      </c>
      <c r="Q93" s="461">
        <v>3.9205429999999999</v>
      </c>
      <c r="R93" s="461">
        <v>17.276616000000001</v>
      </c>
      <c r="S93" s="461">
        <v>165.68092100000001</v>
      </c>
      <c r="T93" s="461">
        <v>558.99186999999995</v>
      </c>
      <c r="U93" s="461">
        <v>917.48730499999999</v>
      </c>
      <c r="V93" s="461">
        <v>155.336826</v>
      </c>
      <c r="W93" s="461">
        <v>4.9702989999999998</v>
      </c>
      <c r="X93" s="461">
        <v>2.353164</v>
      </c>
      <c r="Y93" s="461">
        <v>1.789353</v>
      </c>
      <c r="Z93" s="461">
        <v>5.6938690000000003</v>
      </c>
      <c r="AA93" s="461">
        <v>1061.9090229999999</v>
      </c>
      <c r="AB93" s="461">
        <v>83.750684000000007</v>
      </c>
      <c r="AC93" s="461">
        <v>1.6917089999999999</v>
      </c>
      <c r="AD93" s="461">
        <v>657.28668600000003</v>
      </c>
      <c r="AE93" s="461">
        <v>12.645676</v>
      </c>
      <c r="AF93" s="461">
        <v>70.527091999999996</v>
      </c>
      <c r="AG93" s="461">
        <v>61.439104999999998</v>
      </c>
      <c r="AH93" s="461">
        <v>123.613058</v>
      </c>
      <c r="AI93" s="461">
        <v>4.5657370000000004</v>
      </c>
      <c r="AJ93" s="461">
        <v>66.393885999999995</v>
      </c>
      <c r="AK93" s="461">
        <v>3.0916830000000002</v>
      </c>
      <c r="AL93" s="461">
        <v>32.757159000000001</v>
      </c>
      <c r="AM93" s="461">
        <v>213.883849</v>
      </c>
      <c r="AN93" s="461">
        <v>109.332593</v>
      </c>
      <c r="AO93" s="461">
        <v>2.0276960000000002</v>
      </c>
      <c r="AP93" s="461">
        <v>21.9969</v>
      </c>
      <c r="AQ93" s="461">
        <v>0.54693599999999998</v>
      </c>
      <c r="AR93" s="461">
        <v>3.1039300000000001</v>
      </c>
      <c r="AS93" s="461">
        <v>2.4516070000000001</v>
      </c>
      <c r="AT93" s="461">
        <v>8.3493720000000007</v>
      </c>
      <c r="AU93" s="461">
        <v>723.16065100000003</v>
      </c>
      <c r="AV93" s="461">
        <v>16.072929999999999</v>
      </c>
      <c r="AW93" s="461">
        <v>14.713385000000001</v>
      </c>
      <c r="AX93" s="461">
        <v>230.21208300000001</v>
      </c>
      <c r="AY93" s="461">
        <v>26.953357</v>
      </c>
      <c r="AZ93" s="461">
        <v>47.143594999999998</v>
      </c>
      <c r="BA93" s="461">
        <v>9.3929720000000003</v>
      </c>
      <c r="BB93" s="461">
        <v>31.685245999999999</v>
      </c>
      <c r="BC93" s="461">
        <v>3.2715290000000001</v>
      </c>
      <c r="BD93" s="461">
        <v>8.6199539999999999</v>
      </c>
      <c r="BE93" s="461">
        <v>6.8010260000000002</v>
      </c>
      <c r="BF93" s="461">
        <v>7.4395470000000001</v>
      </c>
      <c r="BG93" s="461">
        <v>5.8148809999999997</v>
      </c>
      <c r="BH93" s="461">
        <v>29.278027000000002</v>
      </c>
      <c r="BI93" s="461">
        <v>3.3116569999999999</v>
      </c>
      <c r="BJ93" s="461">
        <v>311.34204199999999</v>
      </c>
      <c r="BK93" s="461">
        <v>77.057665999999998</v>
      </c>
      <c r="BL93" s="640">
        <v>15504.305193</v>
      </c>
      <c r="BM93" s="461">
        <v>15.259093</v>
      </c>
      <c r="BN93" s="461">
        <v>157.2526</v>
      </c>
      <c r="BO93" s="461">
        <v>1052.8189609999999</v>
      </c>
      <c r="BP93" s="461">
        <v>4.1067830000000001</v>
      </c>
      <c r="BQ93" s="461">
        <v>1.1448499999999999</v>
      </c>
      <c r="BR93" s="461">
        <v>1860.2486220000001</v>
      </c>
      <c r="BS93" s="461">
        <v>6.9950559999999999</v>
      </c>
      <c r="BT93" s="461">
        <v>6.9889900000000003</v>
      </c>
      <c r="BU93" s="461">
        <v>3.2431649999999999</v>
      </c>
      <c r="BV93" s="461">
        <v>98.807869999999994</v>
      </c>
      <c r="BW93" s="461">
        <v>13.095356000000001</v>
      </c>
      <c r="BX93" s="461">
        <v>3122.0057940000002</v>
      </c>
      <c r="BY93" s="461">
        <v>401.376037</v>
      </c>
      <c r="BZ93" s="461">
        <v>1.192002</v>
      </c>
      <c r="CA93" s="461">
        <v>14.113607999999999</v>
      </c>
    </row>
    <row r="94" spans="1:79" ht="15" x14ac:dyDescent="0.25">
      <c r="A94" s="449">
        <v>183</v>
      </c>
      <c r="B94" s="440"/>
      <c r="C94" s="440"/>
      <c r="D94" s="442" t="s">
        <v>452</v>
      </c>
      <c r="E94" s="461">
        <v>3.9879999999999999E-2</v>
      </c>
      <c r="F94" s="461">
        <v>7.1527999999999994E-2</v>
      </c>
      <c r="G94" s="461">
        <v>0.89559500000000003</v>
      </c>
      <c r="H94" s="461">
        <v>59.911673999999998</v>
      </c>
      <c r="I94" s="461">
        <v>1.1833910000000001</v>
      </c>
      <c r="J94" s="461">
        <v>1.9372E-2</v>
      </c>
      <c r="K94" s="461">
        <v>0.129945</v>
      </c>
      <c r="L94" s="461">
        <v>1.0755459999999999</v>
      </c>
      <c r="M94" s="461">
        <v>0.11645800000000001</v>
      </c>
      <c r="N94" s="461">
        <v>4.9483470000000001</v>
      </c>
      <c r="O94" s="461">
        <v>5.0162999999999999E-2</v>
      </c>
      <c r="P94" s="461">
        <v>0.39016400000000001</v>
      </c>
      <c r="Q94" s="461">
        <v>4.1388000000000001E-2</v>
      </c>
      <c r="R94" s="461">
        <v>0.16667899999999999</v>
      </c>
      <c r="S94" s="461">
        <v>4.7151870000000002</v>
      </c>
      <c r="T94" s="461">
        <v>10.931111</v>
      </c>
      <c r="U94" s="461">
        <v>14.286567</v>
      </c>
      <c r="V94" s="461">
        <v>7.8419350000000003</v>
      </c>
      <c r="W94" s="461">
        <v>5.8647999999999999E-2</v>
      </c>
      <c r="X94" s="461">
        <v>4.9591999999999997E-2</v>
      </c>
      <c r="Y94" s="461">
        <v>4.5599000000000001E-2</v>
      </c>
      <c r="Z94" s="461">
        <v>6.5931000000000003E-2</v>
      </c>
      <c r="AA94" s="461">
        <v>14.924035</v>
      </c>
      <c r="AB94" s="461">
        <v>3.2678609999999999</v>
      </c>
      <c r="AC94" s="461">
        <v>2.8149E-2</v>
      </c>
      <c r="AD94" s="461">
        <v>13.800865</v>
      </c>
      <c r="AE94" s="461">
        <v>0.164599</v>
      </c>
      <c r="AF94" s="461">
        <v>0.70783200000000002</v>
      </c>
      <c r="AG94" s="461">
        <v>3.951857</v>
      </c>
      <c r="AH94" s="461">
        <v>4.7000219999999997</v>
      </c>
      <c r="AI94" s="461">
        <v>5.9957999999999997E-2</v>
      </c>
      <c r="AJ94" s="461">
        <v>0.68437000000000003</v>
      </c>
      <c r="AK94" s="461">
        <v>2.6647000000000001E-2</v>
      </c>
      <c r="AL94" s="461">
        <v>2.2250549999999998</v>
      </c>
      <c r="AM94" s="461">
        <v>5.9860680000000004</v>
      </c>
      <c r="AN94" s="461">
        <v>4.4505400000000002</v>
      </c>
      <c r="AO94" s="461">
        <v>2.1205999999999999E-2</v>
      </c>
      <c r="AP94" s="461">
        <v>0.298543</v>
      </c>
      <c r="AQ94" s="461">
        <v>5.6820000000000004E-3</v>
      </c>
      <c r="AR94" s="461">
        <v>5.4254999999999998E-2</v>
      </c>
      <c r="AS94" s="461">
        <v>3.5846000000000003E-2</v>
      </c>
      <c r="AT94" s="461">
        <v>8.3252999999999994E-2</v>
      </c>
      <c r="AU94" s="461">
        <v>25.184555</v>
      </c>
      <c r="AV94" s="461">
        <v>0.12224400000000001</v>
      </c>
      <c r="AW94" s="461">
        <v>0.16933000000000001</v>
      </c>
      <c r="AX94" s="461">
        <v>9.0434909999999995</v>
      </c>
      <c r="AY94" s="461">
        <v>0.54206200000000004</v>
      </c>
      <c r="AZ94" s="461">
        <v>3.7001210000000002</v>
      </c>
      <c r="BA94" s="461">
        <v>0.118826</v>
      </c>
      <c r="BB94" s="461">
        <v>2.0738590000000001</v>
      </c>
      <c r="BC94" s="461">
        <v>3.6341999999999999E-2</v>
      </c>
      <c r="BD94" s="461">
        <v>0.215943</v>
      </c>
      <c r="BE94" s="461">
        <v>5.7549000000000003E-2</v>
      </c>
      <c r="BF94" s="461">
        <v>8.0640000000000003E-2</v>
      </c>
      <c r="BG94" s="461">
        <v>8.7831000000000006E-2</v>
      </c>
      <c r="BH94" s="461">
        <v>1.2575320000000001</v>
      </c>
      <c r="BI94" s="461">
        <v>2.9307E-2</v>
      </c>
      <c r="BJ94" s="461">
        <v>7.1677070000000001</v>
      </c>
      <c r="BK94" s="461">
        <v>5.882244</v>
      </c>
      <c r="BL94" s="640">
        <v>189.528584</v>
      </c>
      <c r="BM94" s="461">
        <v>0.17954999999999999</v>
      </c>
      <c r="BN94" s="461">
        <v>13.640826000000001</v>
      </c>
      <c r="BO94" s="461">
        <v>15.284058999999999</v>
      </c>
      <c r="BP94" s="461">
        <v>3.7455000000000002E-2</v>
      </c>
      <c r="BQ94" s="461">
        <v>2.3986E-2</v>
      </c>
      <c r="BR94" s="461">
        <v>17.375295999999999</v>
      </c>
      <c r="BS94" s="461">
        <v>8.9419999999999999E-2</v>
      </c>
      <c r="BT94" s="461">
        <v>0.10591200000000001</v>
      </c>
      <c r="BU94" s="461">
        <v>3.0943999999999999E-2</v>
      </c>
      <c r="BV94" s="461">
        <v>2.768205</v>
      </c>
      <c r="BW94" s="461">
        <v>0.16472400000000001</v>
      </c>
      <c r="BX94" s="461">
        <v>37.791685999999999</v>
      </c>
      <c r="BY94" s="461">
        <v>19.238105000000001</v>
      </c>
      <c r="BZ94" s="461">
        <v>1.5203E-2</v>
      </c>
      <c r="CA94" s="461">
        <v>0.141342</v>
      </c>
    </row>
    <row r="95" spans="1:79" ht="15" x14ac:dyDescent="0.25">
      <c r="A95" s="449">
        <v>184</v>
      </c>
      <c r="B95" s="457" t="s">
        <v>4</v>
      </c>
      <c r="C95" s="457" t="s">
        <v>490</v>
      </c>
      <c r="D95" s="458" t="s">
        <v>0</v>
      </c>
      <c r="E95" s="463">
        <v>4726.9558770000003</v>
      </c>
      <c r="F95" s="463">
        <v>3701.3365829999998</v>
      </c>
      <c r="G95" s="463">
        <v>5853.9064699999999</v>
      </c>
      <c r="H95" s="463">
        <v>30875.296439000002</v>
      </c>
      <c r="I95" s="463">
        <v>7813.8105670000004</v>
      </c>
      <c r="J95" s="463">
        <v>3742.1035820000002</v>
      </c>
      <c r="K95" s="463">
        <v>7084.1849789999997</v>
      </c>
      <c r="L95" s="463">
        <v>6012.7529610000001</v>
      </c>
      <c r="M95" s="463">
        <v>9554.8554390000008</v>
      </c>
      <c r="N95" s="463">
        <v>35285.061234000001</v>
      </c>
      <c r="O95" s="463">
        <v>3923.058239</v>
      </c>
      <c r="P95" s="463">
        <v>5836.1760400000003</v>
      </c>
      <c r="Q95" s="463">
        <v>5264.6403350000001</v>
      </c>
      <c r="R95" s="463">
        <v>3761.51422</v>
      </c>
      <c r="S95" s="463">
        <v>25418.794932000001</v>
      </c>
      <c r="T95" s="463">
        <v>16053.797931999999</v>
      </c>
      <c r="U95" s="463">
        <v>37172.233404999999</v>
      </c>
      <c r="V95" s="463">
        <v>51091.313942000001</v>
      </c>
      <c r="W95" s="463">
        <v>3730.5296330000001</v>
      </c>
      <c r="X95" s="463">
        <v>4966.6067329999996</v>
      </c>
      <c r="Y95" s="463">
        <v>6602.1880959999999</v>
      </c>
      <c r="Z95" s="463">
        <v>4961.5704969999997</v>
      </c>
      <c r="AA95" s="463">
        <v>34821.007184000002</v>
      </c>
      <c r="AB95" s="463">
        <v>20515.765101000001</v>
      </c>
      <c r="AC95" s="463">
        <v>4279.3693979999998</v>
      </c>
      <c r="AD95" s="463">
        <v>14657.843913999999</v>
      </c>
      <c r="AE95" s="463">
        <v>9197.1417860000001</v>
      </c>
      <c r="AF95" s="463">
        <v>6217.801007</v>
      </c>
      <c r="AG95" s="463">
        <v>29060.997289999999</v>
      </c>
      <c r="AH95" s="463">
        <v>34054.253360000002</v>
      </c>
      <c r="AI95" s="463">
        <v>4081.3764390000001</v>
      </c>
      <c r="AJ95" s="463">
        <v>8329.254782</v>
      </c>
      <c r="AK95" s="463">
        <v>3122.498822</v>
      </c>
      <c r="AL95" s="463">
        <v>12032.071513000001</v>
      </c>
      <c r="AM95" s="463">
        <v>23459.792904000002</v>
      </c>
      <c r="AN95" s="463">
        <v>27235.514185</v>
      </c>
      <c r="AO95" s="463">
        <v>1715.162587</v>
      </c>
      <c r="AP95" s="463">
        <v>10436.306787</v>
      </c>
      <c r="AQ95" s="463">
        <v>2077.518067</v>
      </c>
      <c r="AR95" s="463">
        <v>4941.911102</v>
      </c>
      <c r="AS95" s="463">
        <v>3334.5031079999999</v>
      </c>
      <c r="AT95" s="463">
        <v>4607.1733720000002</v>
      </c>
      <c r="AU95" s="463">
        <v>44081.624800999998</v>
      </c>
      <c r="AV95" s="463">
        <v>4929.5400929999996</v>
      </c>
      <c r="AW95" s="463">
        <v>4136.9935500000001</v>
      </c>
      <c r="AX95" s="463">
        <v>29469.620988999999</v>
      </c>
      <c r="AY95" s="463">
        <v>30836.479974999998</v>
      </c>
      <c r="AZ95" s="463">
        <v>23130.430924</v>
      </c>
      <c r="BA95" s="463">
        <v>3862.8636120000001</v>
      </c>
      <c r="BB95" s="463">
        <v>17034.090755000001</v>
      </c>
      <c r="BC95" s="463">
        <v>2460.335896</v>
      </c>
      <c r="BD95" s="463">
        <v>7261.6632719999998</v>
      </c>
      <c r="BE95" s="463">
        <v>3323.7819949999998</v>
      </c>
      <c r="BF95" s="463">
        <v>2726.8346510000001</v>
      </c>
      <c r="BG95" s="463">
        <v>5005.8103419999998</v>
      </c>
      <c r="BH95" s="463">
        <v>10366.827823</v>
      </c>
      <c r="BI95" s="463">
        <v>3893.8936199999998</v>
      </c>
      <c r="BJ95" s="463">
        <v>32176.478253000001</v>
      </c>
      <c r="BK95" s="463">
        <v>32762.618291999999</v>
      </c>
      <c r="BL95" s="463">
        <v>108277.775526</v>
      </c>
      <c r="BM95" s="463">
        <v>4465.5854419999996</v>
      </c>
      <c r="BN95" s="463">
        <v>73253.755510999996</v>
      </c>
      <c r="BO95" s="463">
        <v>39377.191883</v>
      </c>
      <c r="BP95" s="463">
        <v>4225.6055100000003</v>
      </c>
      <c r="BQ95" s="463">
        <v>4874.4715239999996</v>
      </c>
      <c r="BR95" s="463">
        <v>13500.422417</v>
      </c>
      <c r="BS95" s="463">
        <v>5149.2458630000001</v>
      </c>
      <c r="BT95" s="463">
        <v>5377.9175100000002</v>
      </c>
      <c r="BU95" s="463">
        <v>3428.3219690000001</v>
      </c>
      <c r="BV95" s="463">
        <v>13133.681058</v>
      </c>
      <c r="BW95" s="463">
        <v>6695.5083329999998</v>
      </c>
      <c r="BX95" s="463">
        <v>35416.530166999997</v>
      </c>
      <c r="BY95" s="463">
        <v>27440.996060000001</v>
      </c>
      <c r="BZ95" s="463">
        <v>2313.1508520000002</v>
      </c>
      <c r="CA95" s="463">
        <v>5759.984888</v>
      </c>
    </row>
    <row r="96" spans="1:79" ht="15" x14ac:dyDescent="0.25">
      <c r="A96" s="449">
        <v>185</v>
      </c>
      <c r="B96" s="457"/>
      <c r="C96" s="457"/>
      <c r="D96" s="458" t="s">
        <v>451</v>
      </c>
      <c r="E96" s="463">
        <v>11634.393131999999</v>
      </c>
      <c r="F96" s="463">
        <v>8819.6311949999999</v>
      </c>
      <c r="G96" s="463">
        <v>12251.074936000001</v>
      </c>
      <c r="H96" s="463">
        <v>74763.321800999998</v>
      </c>
      <c r="I96" s="463">
        <v>19415.536986999999</v>
      </c>
      <c r="J96" s="463">
        <v>9670.1038179999996</v>
      </c>
      <c r="K96" s="463">
        <v>22921.68333</v>
      </c>
      <c r="L96" s="463">
        <v>12756.507367</v>
      </c>
      <c r="M96" s="463">
        <v>33569.238765000002</v>
      </c>
      <c r="N96" s="463">
        <v>123508.78875599999</v>
      </c>
      <c r="O96" s="463">
        <v>10944.730533</v>
      </c>
      <c r="P96" s="463">
        <v>11816.348335999999</v>
      </c>
      <c r="Q96" s="463">
        <v>14055.544501</v>
      </c>
      <c r="R96" s="463">
        <v>7624.0573869999998</v>
      </c>
      <c r="S96" s="463">
        <v>81757.508310000005</v>
      </c>
      <c r="T96" s="463">
        <v>36756.396467999999</v>
      </c>
      <c r="U96" s="463">
        <v>116803.837772</v>
      </c>
      <c r="V96" s="463">
        <v>183521.54141999999</v>
      </c>
      <c r="W96" s="463">
        <v>7758.5316220000004</v>
      </c>
      <c r="X96" s="463">
        <v>14368.302451</v>
      </c>
      <c r="Y96" s="463">
        <v>21542.512021999999</v>
      </c>
      <c r="Z96" s="463">
        <v>12310.278818000001</v>
      </c>
      <c r="AA96" s="463">
        <v>98936.544016</v>
      </c>
      <c r="AB96" s="463">
        <v>67871.306003000005</v>
      </c>
      <c r="AC96" s="463">
        <v>11612.730333</v>
      </c>
      <c r="AD96" s="463">
        <v>30555.306127</v>
      </c>
      <c r="AE96" s="463">
        <v>25683.293842999999</v>
      </c>
      <c r="AF96" s="463">
        <v>13410.531879</v>
      </c>
      <c r="AG96" s="463">
        <v>101500.34660600001</v>
      </c>
      <c r="AH96" s="463">
        <v>113538.992077</v>
      </c>
      <c r="AI96" s="463">
        <v>11566.464918</v>
      </c>
      <c r="AJ96" s="463">
        <v>18775.928909999999</v>
      </c>
      <c r="AK96" s="463">
        <v>6506.4122699999998</v>
      </c>
      <c r="AL96" s="463">
        <v>36456.451308000003</v>
      </c>
      <c r="AM96" s="463">
        <v>61858.418555999997</v>
      </c>
      <c r="AN96" s="463">
        <v>93168.109750999996</v>
      </c>
      <c r="AO96" s="463">
        <v>3637.4712629999999</v>
      </c>
      <c r="AP96" s="463">
        <v>30075.026990999999</v>
      </c>
      <c r="AQ96" s="463">
        <v>4305.1349190000001</v>
      </c>
      <c r="AR96" s="463">
        <v>14336.358619000001</v>
      </c>
      <c r="AS96" s="463">
        <v>8903.1698620000006</v>
      </c>
      <c r="AT96" s="463">
        <v>9658.4558070000003</v>
      </c>
      <c r="AU96" s="463">
        <v>146471.36709700001</v>
      </c>
      <c r="AV96" s="463">
        <v>10109.651603</v>
      </c>
      <c r="AW96" s="463">
        <v>9015.0745320000005</v>
      </c>
      <c r="AX96" s="463">
        <v>104039.312097</v>
      </c>
      <c r="AY96" s="463">
        <v>106419.6972</v>
      </c>
      <c r="AZ96" s="463">
        <v>82341.474103</v>
      </c>
      <c r="BA96" s="463">
        <v>9709.0941999999995</v>
      </c>
      <c r="BB96" s="463">
        <v>58639.589840000001</v>
      </c>
      <c r="BC96" s="463">
        <v>5612.4409699999997</v>
      </c>
      <c r="BD96" s="463">
        <v>17170.153548999999</v>
      </c>
      <c r="BE96" s="463">
        <v>6924.3917520000005</v>
      </c>
      <c r="BF96" s="463">
        <v>6084.7921779999997</v>
      </c>
      <c r="BG96" s="463">
        <v>14152.058591999999</v>
      </c>
      <c r="BH96" s="463">
        <v>27614.086167000001</v>
      </c>
      <c r="BI96" s="463">
        <v>9491.7589339999995</v>
      </c>
      <c r="BJ96" s="463">
        <v>103274.906355</v>
      </c>
      <c r="BK96" s="463">
        <v>117811.544243</v>
      </c>
      <c r="BL96" s="463">
        <v>300860.691804</v>
      </c>
      <c r="BM96" s="463">
        <v>12296.501166</v>
      </c>
      <c r="BN96" s="463">
        <v>269398.40509499999</v>
      </c>
      <c r="BO96" s="463">
        <v>118447.521978</v>
      </c>
      <c r="BP96" s="463">
        <v>10682.713954999999</v>
      </c>
      <c r="BQ96" s="463">
        <v>14020.727355000001</v>
      </c>
      <c r="BR96" s="463">
        <v>28744.648402999999</v>
      </c>
      <c r="BS96" s="463">
        <v>14634.068665999999</v>
      </c>
      <c r="BT96" s="463">
        <v>13574.196572000001</v>
      </c>
      <c r="BU96" s="463">
        <v>7113.3795870000004</v>
      </c>
      <c r="BV96" s="463">
        <v>38750.030282</v>
      </c>
      <c r="BW96" s="463">
        <v>17419.27893</v>
      </c>
      <c r="BX96" s="463">
        <v>87943.757393000007</v>
      </c>
      <c r="BY96" s="463">
        <v>72238.708471000005</v>
      </c>
      <c r="BZ96" s="463">
        <v>5025.402411</v>
      </c>
      <c r="CA96" s="463">
        <v>12928.237149</v>
      </c>
    </row>
    <row r="97" spans="1:79" ht="15" x14ac:dyDescent="0.25">
      <c r="A97" s="449">
        <v>186</v>
      </c>
      <c r="B97" s="457"/>
      <c r="C97" s="457"/>
      <c r="D97" s="458" t="s">
        <v>1</v>
      </c>
      <c r="E97" s="463">
        <v>9726.0959550000007</v>
      </c>
      <c r="F97" s="463">
        <v>7535.9653950000002</v>
      </c>
      <c r="G97" s="463">
        <v>11451.943284000001</v>
      </c>
      <c r="H97" s="463">
        <v>63192.193268000003</v>
      </c>
      <c r="I97" s="463">
        <v>16128.580909</v>
      </c>
      <c r="J97" s="463">
        <v>7825.7199030000002</v>
      </c>
      <c r="K97" s="463">
        <v>16082.506549</v>
      </c>
      <c r="L97" s="463">
        <v>11810.116801</v>
      </c>
      <c r="M97" s="463">
        <v>22423.225654999998</v>
      </c>
      <c r="N97" s="463">
        <v>82680.137547000006</v>
      </c>
      <c r="O97" s="463">
        <v>8426.2416159999993</v>
      </c>
      <c r="P97" s="463">
        <v>11307.580329</v>
      </c>
      <c r="Q97" s="463">
        <v>11132.460079</v>
      </c>
      <c r="R97" s="463">
        <v>7290.3701799999999</v>
      </c>
      <c r="S97" s="463">
        <v>57578.152572999999</v>
      </c>
      <c r="T97" s="463">
        <v>32281.198702000002</v>
      </c>
      <c r="U97" s="463">
        <v>83455.405809999997</v>
      </c>
      <c r="V97" s="463">
        <v>121007.61532700001</v>
      </c>
      <c r="W97" s="463">
        <v>7284.7996759999996</v>
      </c>
      <c r="X97" s="463">
        <v>10809.325247000001</v>
      </c>
      <c r="Y97" s="463">
        <v>15039.537532</v>
      </c>
      <c r="Z97" s="463">
        <v>10236.481872</v>
      </c>
      <c r="AA97" s="463">
        <v>75285.224686999994</v>
      </c>
      <c r="AB97" s="463">
        <v>46989.603429000003</v>
      </c>
      <c r="AC97" s="463">
        <v>9102.0349279999991</v>
      </c>
      <c r="AD97" s="463">
        <v>28641.397229999999</v>
      </c>
      <c r="AE97" s="463">
        <v>19757.693660000001</v>
      </c>
      <c r="AF97" s="463">
        <v>12274.041363</v>
      </c>
      <c r="AG97" s="463">
        <v>68034.779760999998</v>
      </c>
      <c r="AH97" s="463">
        <v>78246.043758</v>
      </c>
      <c r="AI97" s="463">
        <v>8816.0178070000002</v>
      </c>
      <c r="AJ97" s="463">
        <v>16663.130171000001</v>
      </c>
      <c r="AK97" s="463">
        <v>6100.7841639999997</v>
      </c>
      <c r="AL97" s="463">
        <v>26636.547471999998</v>
      </c>
      <c r="AM97" s="463">
        <v>49403.591939999998</v>
      </c>
      <c r="AN97" s="463">
        <v>63223.422935000002</v>
      </c>
      <c r="AO97" s="463">
        <v>3368.427635</v>
      </c>
      <c r="AP97" s="463">
        <v>22681.983955</v>
      </c>
      <c r="AQ97" s="463">
        <v>4052.6749239999999</v>
      </c>
      <c r="AR97" s="463">
        <v>10767.276621999999</v>
      </c>
      <c r="AS97" s="463">
        <v>7053.4161400000003</v>
      </c>
      <c r="AT97" s="463">
        <v>9017.3788490000006</v>
      </c>
      <c r="AU97" s="463">
        <v>101140.54066300001</v>
      </c>
      <c r="AV97" s="463">
        <v>9586.542571</v>
      </c>
      <c r="AW97" s="463">
        <v>8191.2601619999996</v>
      </c>
      <c r="AX97" s="463">
        <v>69298.243308000005</v>
      </c>
      <c r="AY97" s="463">
        <v>71839.768289</v>
      </c>
      <c r="AZ97" s="463">
        <v>54575.046128000002</v>
      </c>
      <c r="BA97" s="463">
        <v>8003.7373809999999</v>
      </c>
      <c r="BB97" s="463">
        <v>39645.813516000002</v>
      </c>
      <c r="BC97" s="463">
        <v>4940.6421620000001</v>
      </c>
      <c r="BD97" s="463">
        <v>14748.023508</v>
      </c>
      <c r="BE97" s="463">
        <v>6493.5078720000001</v>
      </c>
      <c r="BF97" s="463">
        <v>5438.5153719999998</v>
      </c>
      <c r="BG97" s="463">
        <v>10803.57338</v>
      </c>
      <c r="BH97" s="463">
        <v>21913.890909000002</v>
      </c>
      <c r="BI97" s="463">
        <v>7984.3564580000002</v>
      </c>
      <c r="BJ97" s="463">
        <v>72825.672126999998</v>
      </c>
      <c r="BK97" s="463">
        <v>77634.918460000001</v>
      </c>
      <c r="BL97" s="463">
        <v>232241.857659</v>
      </c>
      <c r="BM97" s="463">
        <v>9547.1285669999997</v>
      </c>
      <c r="BN97" s="463">
        <v>175220.70862600001</v>
      </c>
      <c r="BO97" s="463">
        <v>86944.114008000004</v>
      </c>
      <c r="BP97" s="463">
        <v>8767.9978030000002</v>
      </c>
      <c r="BQ97" s="463">
        <v>10585.707672</v>
      </c>
      <c r="BR97" s="463">
        <v>26545.086665999999</v>
      </c>
      <c r="BS97" s="463">
        <v>11133.903490000001</v>
      </c>
      <c r="BT97" s="463">
        <v>11158.337131</v>
      </c>
      <c r="BU97" s="463">
        <v>6689.8434850000003</v>
      </c>
      <c r="BV97" s="463">
        <v>28791.220867</v>
      </c>
      <c r="BW97" s="463">
        <v>14034.659054</v>
      </c>
      <c r="BX97" s="463">
        <v>73088.768565000006</v>
      </c>
      <c r="BY97" s="463">
        <v>57752.959453000003</v>
      </c>
      <c r="BZ97" s="463">
        <v>4575.5809410000002</v>
      </c>
      <c r="CA97" s="463">
        <v>11508.417449</v>
      </c>
    </row>
    <row r="98" spans="1:79" ht="15" x14ac:dyDescent="0.25">
      <c r="A98" s="449">
        <v>187</v>
      </c>
      <c r="B98" s="457"/>
      <c r="C98" s="457"/>
      <c r="D98" s="458" t="s">
        <v>452</v>
      </c>
      <c r="E98" s="463">
        <v>10086.947834000001</v>
      </c>
      <c r="F98" s="463">
        <v>7510.3012319999998</v>
      </c>
      <c r="G98" s="463">
        <v>9609.4987739999997</v>
      </c>
      <c r="H98" s="463">
        <v>64241.888661999998</v>
      </c>
      <c r="I98" s="463">
        <v>16919.088657</v>
      </c>
      <c r="J98" s="463">
        <v>8599.7162279999993</v>
      </c>
      <c r="K98" s="463">
        <v>22447.248536999999</v>
      </c>
      <c r="L98" s="463">
        <v>10101.450966</v>
      </c>
      <c r="M98" s="463">
        <v>33820.729766999997</v>
      </c>
      <c r="N98" s="463">
        <v>124283.350836</v>
      </c>
      <c r="O98" s="463">
        <v>10093.82661</v>
      </c>
      <c r="P98" s="463">
        <v>9049.2007890000004</v>
      </c>
      <c r="Q98" s="463">
        <v>12701.636340999999</v>
      </c>
      <c r="R98" s="463">
        <v>5843.2955030000003</v>
      </c>
      <c r="S98" s="463">
        <v>79889.290366999994</v>
      </c>
      <c r="T98" s="463">
        <v>30572.173293</v>
      </c>
      <c r="U98" s="463">
        <v>113141.325442</v>
      </c>
      <c r="V98" s="463">
        <v>186217.877618</v>
      </c>
      <c r="W98" s="463">
        <v>6058.6897909999998</v>
      </c>
      <c r="X98" s="463">
        <v>13463.019655</v>
      </c>
      <c r="Y98" s="463">
        <v>21160.524328</v>
      </c>
      <c r="Z98" s="463">
        <v>10718.953111999999</v>
      </c>
      <c r="AA98" s="463">
        <v>91985.693761999995</v>
      </c>
      <c r="AB98" s="463">
        <v>66996.901511000004</v>
      </c>
      <c r="AC98" s="463">
        <v>10574.893053</v>
      </c>
      <c r="AD98" s="463">
        <v>23900.503989000001</v>
      </c>
      <c r="AE98" s="463">
        <v>23697.721009000001</v>
      </c>
      <c r="AF98" s="463">
        <v>10738.281881999999</v>
      </c>
      <c r="AG98" s="463">
        <v>102063.555999</v>
      </c>
      <c r="AH98" s="463">
        <v>112381.335719</v>
      </c>
      <c r="AI98" s="463">
        <v>10741.688188</v>
      </c>
      <c r="AJ98" s="463">
        <v>15469.601952000001</v>
      </c>
      <c r="AK98" s="463">
        <v>5087.8297389999998</v>
      </c>
      <c r="AL98" s="463">
        <v>34818.206055000002</v>
      </c>
      <c r="AM98" s="463">
        <v>55562.255088999998</v>
      </c>
      <c r="AN98" s="463">
        <v>93038.164166999995</v>
      </c>
      <c r="AO98" s="463">
        <v>2879.665696</v>
      </c>
      <c r="AP98" s="463">
        <v>28133.257643000001</v>
      </c>
      <c r="AQ98" s="463">
        <v>3353.2458339999998</v>
      </c>
      <c r="AR98" s="463">
        <v>13448.617208</v>
      </c>
      <c r="AS98" s="463">
        <v>8045.2526539999999</v>
      </c>
      <c r="AT98" s="463">
        <v>7585.0717599999998</v>
      </c>
      <c r="AU98" s="463">
        <v>144807.176725</v>
      </c>
      <c r="AV98" s="463">
        <v>7815.6899370000001</v>
      </c>
      <c r="AW98" s="463">
        <v>7268.3558499999999</v>
      </c>
      <c r="AX98" s="463">
        <v>104983.872239</v>
      </c>
      <c r="AY98" s="463">
        <v>106586.15438599999</v>
      </c>
      <c r="AZ98" s="463">
        <v>83313.266814000002</v>
      </c>
      <c r="BA98" s="463">
        <v>8512.2045120000002</v>
      </c>
      <c r="BB98" s="463">
        <v>58681.697479000002</v>
      </c>
      <c r="BC98" s="463">
        <v>4657.9898309999999</v>
      </c>
      <c r="BD98" s="463">
        <v>14556.687405000001</v>
      </c>
      <c r="BE98" s="463">
        <v>5413.9237990000001</v>
      </c>
      <c r="BF98" s="463">
        <v>4981.381171</v>
      </c>
      <c r="BG98" s="463">
        <v>13128.929007999999</v>
      </c>
      <c r="BH98" s="463">
        <v>24923.949562999998</v>
      </c>
      <c r="BI98" s="463">
        <v>8186.6773149999999</v>
      </c>
      <c r="BJ98" s="463">
        <v>100836.642242</v>
      </c>
      <c r="BK98" s="463">
        <v>119582.485023</v>
      </c>
      <c r="BL98" s="463">
        <v>276963.38371000002</v>
      </c>
      <c r="BM98" s="463">
        <v>11273.504714000001</v>
      </c>
      <c r="BN98" s="463">
        <v>275372.15048399998</v>
      </c>
      <c r="BO98" s="463">
        <v>112793.55641</v>
      </c>
      <c r="BP98" s="463">
        <v>9395.4765609999995</v>
      </c>
      <c r="BQ98" s="463">
        <v>13105.230629</v>
      </c>
      <c r="BR98" s="463">
        <v>22817.802395999999</v>
      </c>
      <c r="BS98" s="463">
        <v>13607.416492</v>
      </c>
      <c r="BT98" s="463">
        <v>11927.140165999999</v>
      </c>
      <c r="BU98" s="463">
        <v>5545.7170409999999</v>
      </c>
      <c r="BV98" s="463">
        <v>36609.872775999997</v>
      </c>
      <c r="BW98" s="463">
        <v>15543.387060999999</v>
      </c>
      <c r="BX98" s="463">
        <v>76608.574313999998</v>
      </c>
      <c r="BY98" s="463">
        <v>64835.303087</v>
      </c>
      <c r="BZ98" s="463">
        <v>4043.6881400000002</v>
      </c>
      <c r="CA98" s="463">
        <v>10622.776977</v>
      </c>
    </row>
    <row r="99" spans="1:79" ht="15" x14ac:dyDescent="0.25">
      <c r="A99" s="449">
        <v>188</v>
      </c>
      <c r="B99" s="459"/>
      <c r="C99" s="459" t="s">
        <v>491</v>
      </c>
      <c r="D99" s="460" t="s">
        <v>0</v>
      </c>
      <c r="E99" s="464">
        <v>88.818821</v>
      </c>
      <c r="F99" s="464">
        <v>70.754120999999998</v>
      </c>
      <c r="G99" s="464">
        <v>115.029005</v>
      </c>
      <c r="H99" s="464">
        <v>807.56111699999997</v>
      </c>
      <c r="I99" s="464">
        <v>156.75305800000001</v>
      </c>
      <c r="J99" s="464">
        <v>69.627703999999994</v>
      </c>
      <c r="K99" s="464">
        <v>125.092822</v>
      </c>
      <c r="L99" s="464">
        <v>121.737707</v>
      </c>
      <c r="M99" s="464">
        <v>161.60136399999999</v>
      </c>
      <c r="N99" s="464">
        <v>586.02544399999999</v>
      </c>
      <c r="O99" s="464">
        <v>72.067137000000002</v>
      </c>
      <c r="P99" s="464">
        <v>116.522947</v>
      </c>
      <c r="Q99" s="464">
        <v>96.363680000000002</v>
      </c>
      <c r="R99" s="464">
        <v>72.486180000000004</v>
      </c>
      <c r="S99" s="464">
        <v>453.56374599999998</v>
      </c>
      <c r="T99" s="464">
        <v>348.110703</v>
      </c>
      <c r="U99" s="464">
        <v>730.35206100000005</v>
      </c>
      <c r="V99" s="464">
        <v>834.80944799999997</v>
      </c>
      <c r="W99" s="464">
        <v>69.821152999999995</v>
      </c>
      <c r="X99" s="464">
        <v>87.322192999999999</v>
      </c>
      <c r="Y99" s="464">
        <v>114.802103</v>
      </c>
      <c r="Z99" s="464">
        <v>91.721739999999997</v>
      </c>
      <c r="AA99" s="464">
        <v>860.64990299999999</v>
      </c>
      <c r="AB99" s="464">
        <v>357.82651700000002</v>
      </c>
      <c r="AC99" s="464">
        <v>78.000221999999994</v>
      </c>
      <c r="AD99" s="464">
        <v>324.68310300000002</v>
      </c>
      <c r="AE99" s="464">
        <v>168.310767</v>
      </c>
      <c r="AF99" s="464">
        <v>127.54519500000001</v>
      </c>
      <c r="AG99" s="464">
        <v>472.56642399999998</v>
      </c>
      <c r="AH99" s="464">
        <v>589.03865900000005</v>
      </c>
      <c r="AI99" s="464">
        <v>77.837593999999996</v>
      </c>
      <c r="AJ99" s="464">
        <v>165.02801500000001</v>
      </c>
      <c r="AK99" s="464">
        <v>60.785916999999998</v>
      </c>
      <c r="AL99" s="464">
        <v>203.94477000000001</v>
      </c>
      <c r="AM99" s="464">
        <v>415.89313499999997</v>
      </c>
      <c r="AN99" s="464">
        <v>451.77653700000002</v>
      </c>
      <c r="AO99" s="464">
        <v>31.685233</v>
      </c>
      <c r="AP99" s="464">
        <v>190.437849</v>
      </c>
      <c r="AQ99" s="464">
        <v>39.223664999999997</v>
      </c>
      <c r="AR99" s="464">
        <v>91.024186999999998</v>
      </c>
      <c r="AS99" s="464">
        <v>58.401850000000003</v>
      </c>
      <c r="AT99" s="464">
        <v>85.467228000000006</v>
      </c>
      <c r="AU99" s="464">
        <v>966.54971399999999</v>
      </c>
      <c r="AV99" s="464">
        <v>97.015501999999998</v>
      </c>
      <c r="AW99" s="464">
        <v>78.826707999999996</v>
      </c>
      <c r="AX99" s="464">
        <v>488.14838700000001</v>
      </c>
      <c r="AY99" s="464">
        <v>470.62379299999998</v>
      </c>
      <c r="AZ99" s="464">
        <v>417.44306999999998</v>
      </c>
      <c r="BA99" s="464">
        <v>73.035568999999995</v>
      </c>
      <c r="BB99" s="464">
        <v>278.36075</v>
      </c>
      <c r="BC99" s="464">
        <v>47.276989</v>
      </c>
      <c r="BD99" s="464">
        <v>125.25084699999999</v>
      </c>
      <c r="BE99" s="464">
        <v>61.840271000000001</v>
      </c>
      <c r="BF99" s="464">
        <v>53.236150000000002</v>
      </c>
      <c r="BG99" s="464">
        <v>90.208391000000006</v>
      </c>
      <c r="BH99" s="464">
        <v>174.709059</v>
      </c>
      <c r="BI99" s="464">
        <v>74.631159999999994</v>
      </c>
      <c r="BJ99" s="464">
        <v>573.31145600000002</v>
      </c>
      <c r="BK99" s="464">
        <v>603.43460200000004</v>
      </c>
      <c r="BL99" s="464">
        <v>3146.8845660000002</v>
      </c>
      <c r="BM99" s="464">
        <v>86.448087000000001</v>
      </c>
      <c r="BN99" s="464">
        <v>1245.3651150000001</v>
      </c>
      <c r="BO99" s="464">
        <v>1053.0556260000001</v>
      </c>
      <c r="BP99" s="464">
        <v>79.106523999999993</v>
      </c>
      <c r="BQ99" s="464">
        <v>89.238149000000007</v>
      </c>
      <c r="BR99" s="464">
        <v>354.92370899999997</v>
      </c>
      <c r="BS99" s="464">
        <v>94.352686000000006</v>
      </c>
      <c r="BT99" s="464">
        <v>101.21456499999999</v>
      </c>
      <c r="BU99" s="464">
        <v>64.773296999999999</v>
      </c>
      <c r="BV99" s="464">
        <v>244.05503200000001</v>
      </c>
      <c r="BW99" s="464">
        <v>125.86149</v>
      </c>
      <c r="BX99" s="464">
        <v>772.58878700000002</v>
      </c>
      <c r="BY99" s="464">
        <v>549.43635099999995</v>
      </c>
      <c r="BZ99" s="464">
        <v>42.319636000000003</v>
      </c>
      <c r="CA99" s="464">
        <v>106.48504</v>
      </c>
    </row>
    <row r="100" spans="1:79" ht="15" x14ac:dyDescent="0.25">
      <c r="A100" s="449">
        <v>189</v>
      </c>
      <c r="B100" s="459"/>
      <c r="C100" s="459"/>
      <c r="D100" s="460" t="s">
        <v>451</v>
      </c>
      <c r="E100" s="464">
        <v>216.60698099999999</v>
      </c>
      <c r="F100" s="464">
        <v>167.49859499999999</v>
      </c>
      <c r="G100" s="464">
        <v>237.692398</v>
      </c>
      <c r="H100" s="464">
        <v>1845.5137890000001</v>
      </c>
      <c r="I100" s="464">
        <v>374.83311300000003</v>
      </c>
      <c r="J100" s="464">
        <v>179.10207399999999</v>
      </c>
      <c r="K100" s="464">
        <v>404.83166299999999</v>
      </c>
      <c r="L100" s="464">
        <v>242.509581</v>
      </c>
      <c r="M100" s="464">
        <v>566.74617599999999</v>
      </c>
      <c r="N100" s="464">
        <v>2059.0720970000002</v>
      </c>
      <c r="O100" s="464">
        <v>199.20584600000001</v>
      </c>
      <c r="P100" s="464">
        <v>229.96280200000001</v>
      </c>
      <c r="Q100" s="464">
        <v>252.586963</v>
      </c>
      <c r="R100" s="464">
        <v>144.93611100000001</v>
      </c>
      <c r="S100" s="464">
        <v>1423.925733</v>
      </c>
      <c r="T100" s="464">
        <v>750.63478799999996</v>
      </c>
      <c r="U100" s="464">
        <v>2063.1805869999998</v>
      </c>
      <c r="V100" s="464">
        <v>3060.34166</v>
      </c>
      <c r="W100" s="464">
        <v>143.86327900000001</v>
      </c>
      <c r="X100" s="464">
        <v>250.40035</v>
      </c>
      <c r="Y100" s="464">
        <v>371.648977</v>
      </c>
      <c r="Z100" s="464">
        <v>221.51074700000001</v>
      </c>
      <c r="AA100" s="464">
        <v>2054.3358039999998</v>
      </c>
      <c r="AB100" s="464">
        <v>1147.3425110000001</v>
      </c>
      <c r="AC100" s="464">
        <v>210.28490600000001</v>
      </c>
      <c r="AD100" s="464">
        <v>651.72819800000002</v>
      </c>
      <c r="AE100" s="464">
        <v>461.70108900000002</v>
      </c>
      <c r="AF100" s="464">
        <v>269.933131</v>
      </c>
      <c r="AG100" s="464">
        <v>1688.406383</v>
      </c>
      <c r="AH100" s="464">
        <v>1905.3405009999999</v>
      </c>
      <c r="AI100" s="464">
        <v>220.08232599999999</v>
      </c>
      <c r="AJ100" s="464">
        <v>362.79452199999997</v>
      </c>
      <c r="AK100" s="464">
        <v>125.931318</v>
      </c>
      <c r="AL100" s="464">
        <v>611.27453600000001</v>
      </c>
      <c r="AM100" s="464">
        <v>1038.73371</v>
      </c>
      <c r="AN100" s="464">
        <v>1559.903896</v>
      </c>
      <c r="AO100" s="464">
        <v>66.445660000000004</v>
      </c>
      <c r="AP100" s="464">
        <v>538.878422</v>
      </c>
      <c r="AQ100" s="464">
        <v>80.91816</v>
      </c>
      <c r="AR100" s="464">
        <v>258.81269300000002</v>
      </c>
      <c r="AS100" s="464">
        <v>154.85994500000001</v>
      </c>
      <c r="AT100" s="464">
        <v>177.51533699999999</v>
      </c>
      <c r="AU100" s="464">
        <v>2848.6384240000002</v>
      </c>
      <c r="AV100" s="464">
        <v>186.06318999999999</v>
      </c>
      <c r="AW100" s="464">
        <v>167.231628</v>
      </c>
      <c r="AX100" s="464">
        <v>1760.426246</v>
      </c>
      <c r="AY100" s="464">
        <v>1595.0830470000001</v>
      </c>
      <c r="AZ100" s="464">
        <v>1466.149936</v>
      </c>
      <c r="BA100" s="464">
        <v>180.363046</v>
      </c>
      <c r="BB100" s="464">
        <v>966.10306200000002</v>
      </c>
      <c r="BC100" s="464">
        <v>106.83632900000001</v>
      </c>
      <c r="BD100" s="464">
        <v>292.65785299999999</v>
      </c>
      <c r="BE100" s="464">
        <v>126.769747</v>
      </c>
      <c r="BF100" s="464">
        <v>117.99551700000001</v>
      </c>
      <c r="BG100" s="464">
        <v>252.27180899999999</v>
      </c>
      <c r="BH100" s="464">
        <v>456.85589599999997</v>
      </c>
      <c r="BI100" s="464">
        <v>180.36960400000001</v>
      </c>
      <c r="BJ100" s="464">
        <v>1833.2378550000001</v>
      </c>
      <c r="BK100" s="464">
        <v>2086.0095310000002</v>
      </c>
      <c r="BL100" s="464">
        <v>6698.8898349999999</v>
      </c>
      <c r="BM100" s="464">
        <v>235.15739600000001</v>
      </c>
      <c r="BN100" s="464">
        <v>4756.063247</v>
      </c>
      <c r="BO100" s="464">
        <v>2304.0637270000002</v>
      </c>
      <c r="BP100" s="464">
        <v>195.19417999999999</v>
      </c>
      <c r="BQ100" s="464">
        <v>254.18867299999999</v>
      </c>
      <c r="BR100" s="464">
        <v>683.65065300000003</v>
      </c>
      <c r="BS100" s="464">
        <v>267.27609100000001</v>
      </c>
      <c r="BT100" s="464">
        <v>250.912036</v>
      </c>
      <c r="BU100" s="464">
        <v>133.86592999999999</v>
      </c>
      <c r="BV100" s="464">
        <v>714.28882999999996</v>
      </c>
      <c r="BW100" s="464">
        <v>317.58280100000002</v>
      </c>
      <c r="BX100" s="464">
        <v>1771.324249</v>
      </c>
      <c r="BY100" s="464">
        <v>1333.897072</v>
      </c>
      <c r="BZ100" s="464">
        <v>91.296664000000007</v>
      </c>
      <c r="CA100" s="464">
        <v>237.081074</v>
      </c>
    </row>
    <row r="101" spans="1:79" ht="15" x14ac:dyDescent="0.25">
      <c r="A101" s="449">
        <v>190</v>
      </c>
      <c r="B101" s="459"/>
      <c r="C101" s="459"/>
      <c r="D101" s="460" t="s">
        <v>1</v>
      </c>
      <c r="E101" s="464">
        <v>182.76937899999999</v>
      </c>
      <c r="F101" s="464">
        <v>144.230842</v>
      </c>
      <c r="G101" s="464">
        <v>228.353758</v>
      </c>
      <c r="H101" s="464">
        <v>2068.6950539999998</v>
      </c>
      <c r="I101" s="464">
        <v>325.70575100000002</v>
      </c>
      <c r="J101" s="464">
        <v>145.55522999999999</v>
      </c>
      <c r="K101" s="464">
        <v>285.80929300000003</v>
      </c>
      <c r="L101" s="464">
        <v>239.766358</v>
      </c>
      <c r="M101" s="464">
        <v>380.41634599999998</v>
      </c>
      <c r="N101" s="464">
        <v>1422.4865119999999</v>
      </c>
      <c r="O101" s="464">
        <v>154.68939800000001</v>
      </c>
      <c r="P101" s="464">
        <v>226.08825400000001</v>
      </c>
      <c r="Q101" s="464">
        <v>202.978801</v>
      </c>
      <c r="R101" s="464">
        <v>140.84048300000001</v>
      </c>
      <c r="S101" s="464">
        <v>1046.0495430000001</v>
      </c>
      <c r="T101" s="464">
        <v>723.59050200000001</v>
      </c>
      <c r="U101" s="464">
        <v>1697.137221</v>
      </c>
      <c r="V101" s="464">
        <v>2036.254103</v>
      </c>
      <c r="W101" s="464">
        <v>136.571845</v>
      </c>
      <c r="X101" s="464">
        <v>191.05833799999999</v>
      </c>
      <c r="Y101" s="464">
        <v>261.322183</v>
      </c>
      <c r="Z101" s="464">
        <v>188.08436399999999</v>
      </c>
      <c r="AA101" s="464">
        <v>1848.6996939999999</v>
      </c>
      <c r="AB101" s="464">
        <v>812.11074299999996</v>
      </c>
      <c r="AC101" s="464">
        <v>165.74681200000001</v>
      </c>
      <c r="AD101" s="464">
        <v>668.76615500000003</v>
      </c>
      <c r="AE101" s="464">
        <v>364.70026000000001</v>
      </c>
      <c r="AF101" s="464">
        <v>254.627647</v>
      </c>
      <c r="AG101" s="464">
        <v>1144.964469</v>
      </c>
      <c r="AH101" s="464">
        <v>1395.7994639999999</v>
      </c>
      <c r="AI101" s="464">
        <v>168.65648100000001</v>
      </c>
      <c r="AJ101" s="464">
        <v>331.08389299999999</v>
      </c>
      <c r="AK101" s="464">
        <v>118.82957500000001</v>
      </c>
      <c r="AL101" s="464">
        <v>454.94428699999997</v>
      </c>
      <c r="AM101" s="464">
        <v>877.90913899999998</v>
      </c>
      <c r="AN101" s="464">
        <v>1066.0653279999999</v>
      </c>
      <c r="AO101" s="464">
        <v>62.231966999999997</v>
      </c>
      <c r="AP101" s="464">
        <v>412.40588700000001</v>
      </c>
      <c r="AQ101" s="464">
        <v>76.487624999999994</v>
      </c>
      <c r="AR101" s="464">
        <v>197.342759</v>
      </c>
      <c r="AS101" s="464">
        <v>123.678865</v>
      </c>
      <c r="AT101" s="464">
        <v>167.38392200000001</v>
      </c>
      <c r="AU101" s="464">
        <v>2247.535034</v>
      </c>
      <c r="AV101" s="464">
        <v>182.37029799999999</v>
      </c>
      <c r="AW101" s="464">
        <v>155.73955100000001</v>
      </c>
      <c r="AX101" s="464">
        <v>1207.852535</v>
      </c>
      <c r="AY101" s="464">
        <v>1091.9295259999999</v>
      </c>
      <c r="AZ101" s="464">
        <v>1010.02826</v>
      </c>
      <c r="BA101" s="464">
        <v>151.303335</v>
      </c>
      <c r="BB101" s="464">
        <v>669.89396799999997</v>
      </c>
      <c r="BC101" s="464">
        <v>95.037093999999996</v>
      </c>
      <c r="BD101" s="464">
        <v>254.32780399999999</v>
      </c>
      <c r="BE101" s="464">
        <v>120.517837</v>
      </c>
      <c r="BF101" s="464">
        <v>106.279601</v>
      </c>
      <c r="BG101" s="464">
        <v>194.17933099999999</v>
      </c>
      <c r="BH101" s="464">
        <v>372.56992400000001</v>
      </c>
      <c r="BI101" s="464">
        <v>152.943399</v>
      </c>
      <c r="BJ101" s="464">
        <v>1337.637565</v>
      </c>
      <c r="BK101" s="464">
        <v>1450.974215</v>
      </c>
      <c r="BL101" s="464">
        <v>7411.4154310000004</v>
      </c>
      <c r="BM101" s="464">
        <v>185.75500700000001</v>
      </c>
      <c r="BN101" s="464">
        <v>3093.99037</v>
      </c>
      <c r="BO101" s="464">
        <v>2313.5504089999999</v>
      </c>
      <c r="BP101" s="464">
        <v>162.89660699999999</v>
      </c>
      <c r="BQ101" s="464">
        <v>193.23065600000001</v>
      </c>
      <c r="BR101" s="464">
        <v>811.882385</v>
      </c>
      <c r="BS101" s="464">
        <v>204.94924900000001</v>
      </c>
      <c r="BT101" s="464">
        <v>209.62504899999999</v>
      </c>
      <c r="BU101" s="464">
        <v>126.517647</v>
      </c>
      <c r="BV101" s="464">
        <v>546.02506000000005</v>
      </c>
      <c r="BW101" s="464">
        <v>261.357438</v>
      </c>
      <c r="BX101" s="464">
        <v>1768.6263530000001</v>
      </c>
      <c r="BY101" s="464">
        <v>1162.2350719999999</v>
      </c>
      <c r="BZ101" s="464">
        <v>83.800405999999995</v>
      </c>
      <c r="CA101" s="464">
        <v>213.342389</v>
      </c>
    </row>
    <row r="102" spans="1:79" ht="15" x14ac:dyDescent="0.25">
      <c r="A102" s="449">
        <v>191</v>
      </c>
      <c r="B102" s="459"/>
      <c r="C102" s="459"/>
      <c r="D102" s="460" t="s">
        <v>452</v>
      </c>
      <c r="E102" s="464">
        <v>186.653469</v>
      </c>
      <c r="F102" s="464">
        <v>141.76555500000001</v>
      </c>
      <c r="G102" s="464">
        <v>182.27776499999999</v>
      </c>
      <c r="H102" s="464">
        <v>1205.6657279999999</v>
      </c>
      <c r="I102" s="464">
        <v>316.86985299999998</v>
      </c>
      <c r="J102" s="464">
        <v>158.788363</v>
      </c>
      <c r="K102" s="464">
        <v>393.25792200000001</v>
      </c>
      <c r="L102" s="464">
        <v>186.035291</v>
      </c>
      <c r="M102" s="464">
        <v>567.036877</v>
      </c>
      <c r="N102" s="464">
        <v>1850.1515910000001</v>
      </c>
      <c r="O102" s="464">
        <v>182.32794200000001</v>
      </c>
      <c r="P102" s="464">
        <v>173.248379</v>
      </c>
      <c r="Q102" s="464">
        <v>226.756719</v>
      </c>
      <c r="R102" s="464">
        <v>109.79931500000001</v>
      </c>
      <c r="S102" s="464">
        <v>1171.2738879999999</v>
      </c>
      <c r="T102" s="464">
        <v>566.733835</v>
      </c>
      <c r="U102" s="464">
        <v>1665.4438689999999</v>
      </c>
      <c r="V102" s="464">
        <v>2745.6202739999999</v>
      </c>
      <c r="W102" s="464">
        <v>111.257921</v>
      </c>
      <c r="X102" s="464">
        <v>232.47153499999999</v>
      </c>
      <c r="Y102" s="464">
        <v>362.80187100000001</v>
      </c>
      <c r="Z102" s="464">
        <v>189.83928800000001</v>
      </c>
      <c r="AA102" s="464">
        <v>1459.5176509999999</v>
      </c>
      <c r="AB102" s="464">
        <v>984.03742099999999</v>
      </c>
      <c r="AC102" s="464">
        <v>190.61072200000001</v>
      </c>
      <c r="AD102" s="464">
        <v>461.67488800000001</v>
      </c>
      <c r="AE102" s="464">
        <v>421.08296100000001</v>
      </c>
      <c r="AF102" s="464">
        <v>211.85327699999999</v>
      </c>
      <c r="AG102" s="464">
        <v>1520.439439</v>
      </c>
      <c r="AH102" s="464">
        <v>1670.5914110000001</v>
      </c>
      <c r="AI102" s="464">
        <v>203.45541900000001</v>
      </c>
      <c r="AJ102" s="464">
        <v>293.69197200000002</v>
      </c>
      <c r="AK102" s="464">
        <v>98.139139</v>
      </c>
      <c r="AL102" s="464">
        <v>559.39322600000003</v>
      </c>
      <c r="AM102" s="464">
        <v>885.39111500000001</v>
      </c>
      <c r="AN102" s="464">
        <v>1356.298282</v>
      </c>
      <c r="AO102" s="464">
        <v>52.176326000000003</v>
      </c>
      <c r="AP102" s="464">
        <v>497.99248299999999</v>
      </c>
      <c r="AQ102" s="464">
        <v>62.782362999999997</v>
      </c>
      <c r="AR102" s="464">
        <v>240.140861</v>
      </c>
      <c r="AS102" s="464">
        <v>139.09714299999999</v>
      </c>
      <c r="AT102" s="464">
        <v>138.416741</v>
      </c>
      <c r="AU102" s="464">
        <v>2181.0656829999998</v>
      </c>
      <c r="AV102" s="464">
        <v>142.33585600000001</v>
      </c>
      <c r="AW102" s="464">
        <v>132.70875599999999</v>
      </c>
      <c r="AX102" s="464">
        <v>1575.2473769999999</v>
      </c>
      <c r="AY102" s="464">
        <v>1569.430924</v>
      </c>
      <c r="AZ102" s="464">
        <v>1260.3613130000001</v>
      </c>
      <c r="BA102" s="464">
        <v>155.396704</v>
      </c>
      <c r="BB102" s="464">
        <v>871.01655900000003</v>
      </c>
      <c r="BC102" s="464">
        <v>87.857462999999996</v>
      </c>
      <c r="BD102" s="464">
        <v>245.38102900000001</v>
      </c>
      <c r="BE102" s="464">
        <v>98.366056999999998</v>
      </c>
      <c r="BF102" s="464">
        <v>95.985614999999996</v>
      </c>
      <c r="BG102" s="464">
        <v>231.889095</v>
      </c>
      <c r="BH102" s="464">
        <v>399.738292</v>
      </c>
      <c r="BI102" s="464">
        <v>154.785337</v>
      </c>
      <c r="BJ102" s="464">
        <v>1509.1115990000001</v>
      </c>
      <c r="BK102" s="464">
        <v>1763.873998</v>
      </c>
      <c r="BL102" s="464">
        <v>4288.5275860000002</v>
      </c>
      <c r="BM102" s="464">
        <v>212.88723899999999</v>
      </c>
      <c r="BN102" s="464">
        <v>4041.66273</v>
      </c>
      <c r="BO102" s="464">
        <v>1717.781962</v>
      </c>
      <c r="BP102" s="464">
        <v>170.617054</v>
      </c>
      <c r="BQ102" s="464">
        <v>236.14917800000001</v>
      </c>
      <c r="BR102" s="464">
        <v>437.84501599999999</v>
      </c>
      <c r="BS102" s="464">
        <v>247.150373</v>
      </c>
      <c r="BT102" s="464">
        <v>217.497603</v>
      </c>
      <c r="BU102" s="464">
        <v>104.078548</v>
      </c>
      <c r="BV102" s="464">
        <v>643.50514499999997</v>
      </c>
      <c r="BW102" s="464">
        <v>279.28489200000001</v>
      </c>
      <c r="BX102" s="464">
        <v>1260.2568900000001</v>
      </c>
      <c r="BY102" s="464">
        <v>1034.837673</v>
      </c>
      <c r="BZ102" s="464">
        <v>73.012107999999998</v>
      </c>
      <c r="CA102" s="464">
        <v>193.27481700000001</v>
      </c>
    </row>
    <row r="103" spans="1:79" ht="15" x14ac:dyDescent="0.25">
      <c r="A103" s="449">
        <v>192</v>
      </c>
      <c r="B103" s="457"/>
      <c r="C103" s="457" t="s">
        <v>492</v>
      </c>
      <c r="D103" s="458" t="s">
        <v>0</v>
      </c>
      <c r="E103" s="463">
        <v>0.47023599999999999</v>
      </c>
      <c r="F103" s="463">
        <v>0.41159600000000002</v>
      </c>
      <c r="G103" s="463">
        <v>2.923187</v>
      </c>
      <c r="H103" s="463">
        <v>210.20067900000001</v>
      </c>
      <c r="I103" s="463">
        <v>6.8284159999999998</v>
      </c>
      <c r="J103" s="463">
        <v>0.27239799999999997</v>
      </c>
      <c r="K103" s="463">
        <v>1.03746</v>
      </c>
      <c r="L103" s="463">
        <v>10.319706999999999</v>
      </c>
      <c r="M103" s="463">
        <v>0.90800000000000003</v>
      </c>
      <c r="N103" s="463">
        <v>57.994976999999999</v>
      </c>
      <c r="O103" s="463">
        <v>0.38428699999999999</v>
      </c>
      <c r="P103" s="463">
        <v>4.135033</v>
      </c>
      <c r="Q103" s="463">
        <v>1.552786</v>
      </c>
      <c r="R103" s="463">
        <v>0.85677300000000001</v>
      </c>
      <c r="S103" s="463">
        <v>75.453075999999996</v>
      </c>
      <c r="T103" s="463">
        <v>37.982562000000001</v>
      </c>
      <c r="U103" s="463">
        <v>172.85702900000001</v>
      </c>
      <c r="V103" s="463">
        <v>79.156778000000003</v>
      </c>
      <c r="W103" s="463">
        <v>0.37543100000000001</v>
      </c>
      <c r="X103" s="463">
        <v>0.720302</v>
      </c>
      <c r="Y103" s="463">
        <v>0.78578300000000001</v>
      </c>
      <c r="Z103" s="463">
        <v>0.486792</v>
      </c>
      <c r="AA103" s="463">
        <v>284.03865200000001</v>
      </c>
      <c r="AB103" s="463">
        <v>51.268644999999999</v>
      </c>
      <c r="AC103" s="463">
        <v>0.19791400000000001</v>
      </c>
      <c r="AD103" s="463">
        <v>35.522613999999997</v>
      </c>
      <c r="AE103" s="463">
        <v>3.8405399999999998</v>
      </c>
      <c r="AF103" s="463">
        <v>3.753851</v>
      </c>
      <c r="AG103" s="463">
        <v>33.772074000000003</v>
      </c>
      <c r="AH103" s="463">
        <v>73.452741000000003</v>
      </c>
      <c r="AI103" s="463">
        <v>0.42541099999999998</v>
      </c>
      <c r="AJ103" s="463">
        <v>6.2957260000000002</v>
      </c>
      <c r="AK103" s="463">
        <v>0.412466</v>
      </c>
      <c r="AL103" s="463">
        <v>8.7136289999999992</v>
      </c>
      <c r="AM103" s="463">
        <v>32.507924000000003</v>
      </c>
      <c r="AN103" s="463">
        <v>50.743563000000002</v>
      </c>
      <c r="AO103" s="463">
        <v>0.19108</v>
      </c>
      <c r="AP103" s="463">
        <v>4.7178579999999997</v>
      </c>
      <c r="AQ103" s="463">
        <v>3.9715E-2</v>
      </c>
      <c r="AR103" s="463">
        <v>1.4704710000000001</v>
      </c>
      <c r="AS103" s="463">
        <v>0.196964</v>
      </c>
      <c r="AT103" s="463">
        <v>0.97977999999999998</v>
      </c>
      <c r="AU103" s="463">
        <v>301.05208800000003</v>
      </c>
      <c r="AV103" s="463">
        <v>6.3499970000000001</v>
      </c>
      <c r="AW103" s="463">
        <v>2.3062170000000002</v>
      </c>
      <c r="AX103" s="463">
        <v>42.208066000000002</v>
      </c>
      <c r="AY103" s="463">
        <v>4.0421569999999996</v>
      </c>
      <c r="AZ103" s="463">
        <v>69.218532999999994</v>
      </c>
      <c r="BA103" s="463">
        <v>1.4096</v>
      </c>
      <c r="BB103" s="463">
        <v>22.961841</v>
      </c>
      <c r="BC103" s="463">
        <v>0.23181299999999999</v>
      </c>
      <c r="BD103" s="463">
        <v>1.0091399999999999</v>
      </c>
      <c r="BE103" s="463">
        <v>1.034818</v>
      </c>
      <c r="BF103" s="463">
        <v>0.24688399999999999</v>
      </c>
      <c r="BG103" s="463">
        <v>1.469247</v>
      </c>
      <c r="BH103" s="463">
        <v>4.1541589999999999</v>
      </c>
      <c r="BI103" s="463">
        <v>0.279358</v>
      </c>
      <c r="BJ103" s="463">
        <v>74.543279999999996</v>
      </c>
      <c r="BK103" s="463">
        <v>125.70587999999999</v>
      </c>
      <c r="BL103" s="463">
        <v>1415.4886750000001</v>
      </c>
      <c r="BM103" s="463">
        <v>0.97503799999999996</v>
      </c>
      <c r="BN103" s="463">
        <v>185.41864899999999</v>
      </c>
      <c r="BO103" s="463">
        <v>434.10541599999999</v>
      </c>
      <c r="BP103" s="463">
        <v>1.605361</v>
      </c>
      <c r="BQ103" s="463">
        <v>0.41091299999999997</v>
      </c>
      <c r="BR103" s="463">
        <v>87.291490999999994</v>
      </c>
      <c r="BS103" s="463">
        <v>0.40887000000000001</v>
      </c>
      <c r="BT103" s="463">
        <v>1.4137500000000001</v>
      </c>
      <c r="BU103" s="463">
        <v>0.42948799999999998</v>
      </c>
      <c r="BV103" s="463">
        <v>12.129225</v>
      </c>
      <c r="BW103" s="463">
        <v>3.7032919999999998</v>
      </c>
      <c r="BX103" s="463">
        <v>147.242942</v>
      </c>
      <c r="BY103" s="463">
        <v>101.78216399999999</v>
      </c>
      <c r="BZ103" s="463">
        <v>0.20316300000000001</v>
      </c>
      <c r="CA103" s="463">
        <v>1.103826</v>
      </c>
    </row>
    <row r="104" spans="1:79" ht="15" x14ac:dyDescent="0.25">
      <c r="A104" s="449">
        <v>193</v>
      </c>
      <c r="B104" s="457"/>
      <c r="C104" s="457"/>
      <c r="D104" s="458" t="s">
        <v>451</v>
      </c>
      <c r="E104" s="463">
        <v>0.58591400000000005</v>
      </c>
      <c r="F104" s="463">
        <v>0.62234599999999995</v>
      </c>
      <c r="G104" s="463">
        <v>4.5312739999999998</v>
      </c>
      <c r="H104" s="463">
        <v>441.51592499999998</v>
      </c>
      <c r="I104" s="463">
        <v>8.4365760000000005</v>
      </c>
      <c r="J104" s="463">
        <v>0.33867900000000001</v>
      </c>
      <c r="K104" s="463">
        <v>3.6867760000000001</v>
      </c>
      <c r="L104" s="463">
        <v>7.1870120000000002</v>
      </c>
      <c r="M104" s="463">
        <v>3.7394479999999999</v>
      </c>
      <c r="N104" s="463">
        <v>233.25252900000001</v>
      </c>
      <c r="O104" s="463">
        <v>0.83760199999999996</v>
      </c>
      <c r="P104" s="463">
        <v>3.2686289999999998</v>
      </c>
      <c r="Q104" s="463">
        <v>1.015631</v>
      </c>
      <c r="R104" s="463">
        <v>0.87698900000000002</v>
      </c>
      <c r="S104" s="463">
        <v>228.222858</v>
      </c>
      <c r="T104" s="463">
        <v>61.747726999999998</v>
      </c>
      <c r="U104" s="463">
        <v>346.70988199999999</v>
      </c>
      <c r="V104" s="463">
        <v>378.18923999999998</v>
      </c>
      <c r="W104" s="463">
        <v>0.59656399999999998</v>
      </c>
      <c r="X104" s="463">
        <v>1.7028190000000001</v>
      </c>
      <c r="Y104" s="463">
        <v>1.6926140000000001</v>
      </c>
      <c r="Z104" s="463">
        <v>0.60321599999999997</v>
      </c>
      <c r="AA104" s="463">
        <v>477.994012</v>
      </c>
      <c r="AB104" s="463">
        <v>152.24128899999999</v>
      </c>
      <c r="AC104" s="463">
        <v>0.40756799999999999</v>
      </c>
      <c r="AD104" s="463">
        <v>58.721946000000003</v>
      </c>
      <c r="AE104" s="463">
        <v>4.6927810000000001</v>
      </c>
      <c r="AF104" s="463">
        <v>4.4920400000000003</v>
      </c>
      <c r="AG104" s="463">
        <v>183.15513799999999</v>
      </c>
      <c r="AH104" s="463">
        <v>223.346732</v>
      </c>
      <c r="AI104" s="463">
        <v>0.958063</v>
      </c>
      <c r="AJ104" s="463">
        <v>5.9821090000000003</v>
      </c>
      <c r="AK104" s="463">
        <v>0.31426900000000002</v>
      </c>
      <c r="AL104" s="463">
        <v>26.237252000000002</v>
      </c>
      <c r="AM104" s="463">
        <v>47.941719999999997</v>
      </c>
      <c r="AN104" s="463">
        <v>206.10958400000001</v>
      </c>
      <c r="AO104" s="463">
        <v>0.183812</v>
      </c>
      <c r="AP104" s="463">
        <v>5.8919480000000002</v>
      </c>
      <c r="AQ104" s="463">
        <v>6.7334000000000005E-2</v>
      </c>
      <c r="AR104" s="463">
        <v>1.800556</v>
      </c>
      <c r="AS104" s="463">
        <v>0.472881</v>
      </c>
      <c r="AT104" s="463">
        <v>0.92786299999999999</v>
      </c>
      <c r="AU104" s="463">
        <v>689.089518</v>
      </c>
      <c r="AV104" s="463">
        <v>1.2323299999999999</v>
      </c>
      <c r="AW104" s="463">
        <v>1.838627</v>
      </c>
      <c r="AX104" s="463">
        <v>211.329352</v>
      </c>
      <c r="AY104" s="463">
        <v>18.449249999999999</v>
      </c>
      <c r="AZ104" s="463">
        <v>240.81407999999999</v>
      </c>
      <c r="BA104" s="463">
        <v>2.2203689999999998</v>
      </c>
      <c r="BB104" s="463">
        <v>100.229827</v>
      </c>
      <c r="BC104" s="463">
        <v>0.43500299999999997</v>
      </c>
      <c r="BD104" s="463">
        <v>1.7353179999999999</v>
      </c>
      <c r="BE104" s="463">
        <v>0.61616800000000005</v>
      </c>
      <c r="BF104" s="463">
        <v>0.37104700000000002</v>
      </c>
      <c r="BG104" s="463">
        <v>2.1053730000000002</v>
      </c>
      <c r="BH104" s="463">
        <v>11.324064999999999</v>
      </c>
      <c r="BI104" s="463">
        <v>0.28687200000000002</v>
      </c>
      <c r="BJ104" s="463">
        <v>282.350435</v>
      </c>
      <c r="BK104" s="463">
        <v>383.09125299999999</v>
      </c>
      <c r="BL104" s="463">
        <v>2076.4065989999999</v>
      </c>
      <c r="BM104" s="463">
        <v>2.0311360000000001</v>
      </c>
      <c r="BN104" s="463">
        <v>883.10288200000002</v>
      </c>
      <c r="BO104" s="463">
        <v>505.40164099999998</v>
      </c>
      <c r="BP104" s="463">
        <v>0.56618299999999999</v>
      </c>
      <c r="BQ104" s="463">
        <v>0.71440300000000001</v>
      </c>
      <c r="BR104" s="463">
        <v>127.182171</v>
      </c>
      <c r="BS104" s="463">
        <v>1.1655390000000001</v>
      </c>
      <c r="BT104" s="463">
        <v>1.9700740000000001</v>
      </c>
      <c r="BU104" s="463">
        <v>0.37354300000000001</v>
      </c>
      <c r="BV104" s="463">
        <v>35.974749000000003</v>
      </c>
      <c r="BW104" s="463">
        <v>3.1057540000000001</v>
      </c>
      <c r="BX104" s="463">
        <v>294.69211999999999</v>
      </c>
      <c r="BY104" s="463">
        <v>189.66045299999999</v>
      </c>
      <c r="BZ104" s="463">
        <v>0.26522000000000001</v>
      </c>
      <c r="CA104" s="463">
        <v>1.3891469999999999</v>
      </c>
    </row>
    <row r="105" spans="1:79" ht="15" x14ac:dyDescent="0.25">
      <c r="A105" s="449">
        <v>194</v>
      </c>
      <c r="B105" s="457"/>
      <c r="C105" s="457"/>
      <c r="D105" s="458" t="s">
        <v>1</v>
      </c>
      <c r="E105" s="463">
        <v>1.378161</v>
      </c>
      <c r="F105" s="463">
        <v>1.2155119999999999</v>
      </c>
      <c r="G105" s="463">
        <v>9.4394329999999993</v>
      </c>
      <c r="H105" s="463">
        <v>857.753421</v>
      </c>
      <c r="I105" s="463">
        <v>17.924030999999999</v>
      </c>
      <c r="J105" s="463">
        <v>0.64413600000000004</v>
      </c>
      <c r="K105" s="463">
        <v>4.2397049999999998</v>
      </c>
      <c r="L105" s="463">
        <v>21.212537000000001</v>
      </c>
      <c r="M105" s="463">
        <v>3.7317879999999999</v>
      </c>
      <c r="N105" s="463">
        <v>191.38096100000001</v>
      </c>
      <c r="O105" s="463">
        <v>1.167789</v>
      </c>
      <c r="P105" s="463">
        <v>8.5724300000000007</v>
      </c>
      <c r="Q105" s="463">
        <v>2.9219529999999998</v>
      </c>
      <c r="R105" s="463">
        <v>2.3208709999999999</v>
      </c>
      <c r="S105" s="463">
        <v>195.183922</v>
      </c>
      <c r="T105" s="463">
        <v>105.771018</v>
      </c>
      <c r="U105" s="463">
        <v>455.23125199999998</v>
      </c>
      <c r="V105" s="463">
        <v>255.339415</v>
      </c>
      <c r="W105" s="463">
        <v>1.2810859999999999</v>
      </c>
      <c r="X105" s="463">
        <v>3.0899589999999999</v>
      </c>
      <c r="Y105" s="463">
        <v>2.1667369999999999</v>
      </c>
      <c r="Z105" s="463">
        <v>1.352417</v>
      </c>
      <c r="AA105" s="463">
        <v>619.07261900000003</v>
      </c>
      <c r="AB105" s="463">
        <v>115.20492400000001</v>
      </c>
      <c r="AC105" s="463">
        <v>0.60860999999999998</v>
      </c>
      <c r="AD105" s="463">
        <v>106.42766399999999</v>
      </c>
      <c r="AE105" s="463">
        <v>11.994823</v>
      </c>
      <c r="AF105" s="463">
        <v>10.690455</v>
      </c>
      <c r="AG105" s="463">
        <v>125.212086</v>
      </c>
      <c r="AH105" s="463">
        <v>221.304169</v>
      </c>
      <c r="AI105" s="463">
        <v>1.5127630000000001</v>
      </c>
      <c r="AJ105" s="463">
        <v>13.807708999999999</v>
      </c>
      <c r="AK105" s="463">
        <v>0.92183099999999996</v>
      </c>
      <c r="AL105" s="463">
        <v>24.511157000000001</v>
      </c>
      <c r="AM105" s="463">
        <v>76.083107999999996</v>
      </c>
      <c r="AN105" s="463">
        <v>140.09428500000001</v>
      </c>
      <c r="AO105" s="463">
        <v>0.52593800000000002</v>
      </c>
      <c r="AP105" s="463">
        <v>9.3686089999999993</v>
      </c>
      <c r="AQ105" s="463">
        <v>0.146234</v>
      </c>
      <c r="AR105" s="463">
        <v>2.9944299999999999</v>
      </c>
      <c r="AS105" s="463">
        <v>0.84261399999999997</v>
      </c>
      <c r="AT105" s="463">
        <v>2.167446</v>
      </c>
      <c r="AU105" s="463">
        <v>734.83497899999998</v>
      </c>
      <c r="AV105" s="463">
        <v>6.3575229999999996</v>
      </c>
      <c r="AW105" s="463">
        <v>4.6014099999999996</v>
      </c>
      <c r="AX105" s="463">
        <v>166.15282999999999</v>
      </c>
      <c r="AY105" s="463">
        <v>14.167370999999999</v>
      </c>
      <c r="AZ105" s="463">
        <v>192.333718</v>
      </c>
      <c r="BA105" s="463">
        <v>3.4148260000000001</v>
      </c>
      <c r="BB105" s="463">
        <v>79.134750999999994</v>
      </c>
      <c r="BC105" s="463">
        <v>0.81684199999999996</v>
      </c>
      <c r="BD105" s="463">
        <v>2.7828050000000002</v>
      </c>
      <c r="BE105" s="463">
        <v>1.8688400000000001</v>
      </c>
      <c r="BF105" s="463">
        <v>0.76535299999999995</v>
      </c>
      <c r="BG105" s="463">
        <v>2.8572510000000002</v>
      </c>
      <c r="BH105" s="463">
        <v>14.444379</v>
      </c>
      <c r="BI105" s="463">
        <v>0.80311999999999995</v>
      </c>
      <c r="BJ105" s="463">
        <v>222.49553599999999</v>
      </c>
      <c r="BK105" s="463">
        <v>323.04911700000002</v>
      </c>
      <c r="BL105" s="463">
        <v>3749.5388440000002</v>
      </c>
      <c r="BM105" s="463">
        <v>3.633267</v>
      </c>
      <c r="BN105" s="463">
        <v>565.52659700000004</v>
      </c>
      <c r="BO105" s="463">
        <v>964.25250000000005</v>
      </c>
      <c r="BP105" s="463">
        <v>2.440083</v>
      </c>
      <c r="BQ105" s="463">
        <v>0.88446800000000003</v>
      </c>
      <c r="BR105" s="463">
        <v>289.320741</v>
      </c>
      <c r="BS105" s="463">
        <v>2.0610919999999999</v>
      </c>
      <c r="BT105" s="463">
        <v>3.3680690000000002</v>
      </c>
      <c r="BU105" s="463">
        <v>0.96444300000000005</v>
      </c>
      <c r="BV105" s="463">
        <v>39.231062999999999</v>
      </c>
      <c r="BW105" s="463">
        <v>6.2145140000000003</v>
      </c>
      <c r="BX105" s="463">
        <v>499.06973699999998</v>
      </c>
      <c r="BY105" s="463">
        <v>229.49898400000001</v>
      </c>
      <c r="BZ105" s="463">
        <v>0.61976200000000004</v>
      </c>
      <c r="CA105" s="463">
        <v>3.0210710000000001</v>
      </c>
    </row>
    <row r="106" spans="1:79" ht="15" x14ac:dyDescent="0.25">
      <c r="A106" s="449">
        <v>195</v>
      </c>
      <c r="B106" s="457"/>
      <c r="C106" s="457"/>
      <c r="D106" s="458" t="s">
        <v>452</v>
      </c>
      <c r="E106" s="463">
        <v>3.5527999999999997E-2</v>
      </c>
      <c r="F106" s="463">
        <v>2.0562E-2</v>
      </c>
      <c r="G106" s="463">
        <v>0.19406399999999999</v>
      </c>
      <c r="H106" s="463">
        <v>19.518052999999998</v>
      </c>
      <c r="I106" s="463">
        <v>0.43631399999999998</v>
      </c>
      <c r="J106" s="463">
        <v>1.7257999999999999E-2</v>
      </c>
      <c r="K106" s="463">
        <v>0.50760000000000005</v>
      </c>
      <c r="L106" s="463">
        <v>0.26777699999999999</v>
      </c>
      <c r="M106" s="463">
        <v>0.325077</v>
      </c>
      <c r="N106" s="463">
        <v>20.287779</v>
      </c>
      <c r="O106" s="463">
        <v>5.0824000000000001E-2</v>
      </c>
      <c r="P106" s="463">
        <v>0.12862299999999999</v>
      </c>
      <c r="Q106" s="463">
        <v>9.0634999999999993E-2</v>
      </c>
      <c r="R106" s="463">
        <v>2.8483000000000001E-2</v>
      </c>
      <c r="S106" s="463">
        <v>10.239983000000001</v>
      </c>
      <c r="T106" s="463">
        <v>4.4415940000000003</v>
      </c>
      <c r="U106" s="463">
        <v>15.767084000000001</v>
      </c>
      <c r="V106" s="463">
        <v>34.413452999999997</v>
      </c>
      <c r="W106" s="463">
        <v>2.5402999999999998E-2</v>
      </c>
      <c r="X106" s="463">
        <v>0.17616399999999999</v>
      </c>
      <c r="Y106" s="463">
        <v>0.13866200000000001</v>
      </c>
      <c r="Z106" s="463">
        <v>2.8629000000000002E-2</v>
      </c>
      <c r="AA106" s="463">
        <v>19.112005</v>
      </c>
      <c r="AB106" s="463">
        <v>8.4139979999999994</v>
      </c>
      <c r="AC106" s="463">
        <v>2.2751E-2</v>
      </c>
      <c r="AD106" s="463">
        <v>3.2360440000000001</v>
      </c>
      <c r="AE106" s="463">
        <v>0.35149599999999998</v>
      </c>
      <c r="AF106" s="463">
        <v>0.13547500000000001</v>
      </c>
      <c r="AG106" s="463">
        <v>15.865256</v>
      </c>
      <c r="AH106" s="463">
        <v>18.567800999999999</v>
      </c>
      <c r="AI106" s="463">
        <v>6.1865000000000003E-2</v>
      </c>
      <c r="AJ106" s="463">
        <v>0.22641600000000001</v>
      </c>
      <c r="AK106" s="463">
        <v>1.2277E-2</v>
      </c>
      <c r="AL106" s="463">
        <v>3.1289250000000002</v>
      </c>
      <c r="AM106" s="463">
        <v>4.2512970000000001</v>
      </c>
      <c r="AN106" s="463">
        <v>10.492315</v>
      </c>
      <c r="AO106" s="463">
        <v>7.6829999999999997E-3</v>
      </c>
      <c r="AP106" s="463">
        <v>0.30796600000000002</v>
      </c>
      <c r="AQ106" s="463">
        <v>2.0300000000000001E-3</v>
      </c>
      <c r="AR106" s="463">
        <v>0.149533</v>
      </c>
      <c r="AS106" s="463">
        <v>2.7671999999999999E-2</v>
      </c>
      <c r="AT106" s="463">
        <v>3.0133E-2</v>
      </c>
      <c r="AU106" s="463">
        <v>64.030687999999998</v>
      </c>
      <c r="AV106" s="463">
        <v>6.8696999999999994E-2</v>
      </c>
      <c r="AW106" s="463">
        <v>7.9933000000000004E-2</v>
      </c>
      <c r="AX106" s="463">
        <v>20.346634999999999</v>
      </c>
      <c r="AY106" s="463">
        <v>1.5693220000000001</v>
      </c>
      <c r="AZ106" s="463">
        <v>25.205342999999999</v>
      </c>
      <c r="BA106" s="463">
        <v>8.0770999999999996E-2</v>
      </c>
      <c r="BB106" s="463">
        <v>8.9943989999999996</v>
      </c>
      <c r="BC106" s="463">
        <v>1.4803E-2</v>
      </c>
      <c r="BD106" s="463">
        <v>0.12971299999999999</v>
      </c>
      <c r="BE106" s="463">
        <v>2.0375000000000001E-2</v>
      </c>
      <c r="BF106" s="463">
        <v>1.1147000000000001E-2</v>
      </c>
      <c r="BG106" s="463">
        <v>9.8706000000000002E-2</v>
      </c>
      <c r="BH106" s="463">
        <v>1.4176219999999999</v>
      </c>
      <c r="BI106" s="463">
        <v>1.1920999999999999E-2</v>
      </c>
      <c r="BJ106" s="463">
        <v>12.825006</v>
      </c>
      <c r="BK106" s="463">
        <v>40.160010999999997</v>
      </c>
      <c r="BL106" s="463">
        <v>111.51190800000001</v>
      </c>
      <c r="BM106" s="463">
        <v>9.2442999999999997E-2</v>
      </c>
      <c r="BN106" s="463">
        <v>90.706861000000004</v>
      </c>
      <c r="BO106" s="463">
        <v>29.232185999999999</v>
      </c>
      <c r="BP106" s="463">
        <v>3.6353999999999997E-2</v>
      </c>
      <c r="BQ106" s="463">
        <v>3.8649000000000003E-2</v>
      </c>
      <c r="BR106" s="463">
        <v>3.3653209999999998</v>
      </c>
      <c r="BS106" s="463">
        <v>6.4812999999999996E-2</v>
      </c>
      <c r="BT106" s="463">
        <v>0.116563</v>
      </c>
      <c r="BU106" s="463">
        <v>1.3128000000000001E-2</v>
      </c>
      <c r="BV106" s="463">
        <v>4.9940290000000003</v>
      </c>
      <c r="BW106" s="463">
        <v>0.15404200000000001</v>
      </c>
      <c r="BX106" s="463">
        <v>9.3744990000000001</v>
      </c>
      <c r="BY106" s="463">
        <v>22.878876000000002</v>
      </c>
      <c r="BZ106" s="463">
        <v>1.2465E-2</v>
      </c>
      <c r="CA106" s="463">
        <v>4.2992000000000002E-2</v>
      </c>
    </row>
    <row r="107" spans="1:79" ht="18.75" customHeight="1" x14ac:dyDescent="0.35">
      <c r="A107" s="449">
        <v>147</v>
      </c>
      <c r="B107" s="445" t="s">
        <v>466</v>
      </c>
      <c r="C107" s="446">
        <v>2010</v>
      </c>
      <c r="D107" s="447"/>
      <c r="E107" s="465"/>
      <c r="F107" s="465"/>
      <c r="G107" s="465"/>
      <c r="H107" s="465"/>
      <c r="I107" s="465"/>
      <c r="J107" s="465"/>
      <c r="K107" s="465"/>
      <c r="L107" s="465"/>
      <c r="M107" s="465"/>
      <c r="N107" s="465"/>
      <c r="O107" s="465"/>
      <c r="P107" s="465"/>
      <c r="Q107" s="465"/>
      <c r="R107" s="465"/>
      <c r="S107" s="465"/>
      <c r="T107" s="465"/>
      <c r="U107" s="465"/>
      <c r="V107" s="465"/>
      <c r="W107" s="465"/>
      <c r="X107" s="465"/>
      <c r="Y107" s="465"/>
      <c r="Z107" s="465"/>
      <c r="AA107" s="465"/>
      <c r="AB107" s="465"/>
      <c r="AC107" s="465"/>
      <c r="AD107" s="465"/>
      <c r="AE107" s="465"/>
      <c r="AF107" s="465"/>
      <c r="AG107" s="465"/>
      <c r="AH107" s="465"/>
      <c r="AI107" s="465"/>
      <c r="AJ107" s="465"/>
      <c r="AK107" s="465"/>
      <c r="AL107" s="465"/>
      <c r="AM107" s="465"/>
      <c r="AN107" s="465"/>
      <c r="AO107" s="465"/>
      <c r="AP107" s="465"/>
      <c r="AQ107" s="465"/>
      <c r="AR107" s="465"/>
      <c r="AS107" s="465"/>
      <c r="AT107" s="465"/>
      <c r="AU107" s="465"/>
      <c r="AV107" s="465"/>
      <c r="AW107" s="465"/>
      <c r="AX107" s="465"/>
      <c r="AY107" s="465"/>
      <c r="AZ107" s="465"/>
      <c r="BA107" s="465"/>
      <c r="BB107" s="465"/>
      <c r="BC107" s="465"/>
      <c r="BD107" s="465"/>
      <c r="BE107" s="465"/>
      <c r="BF107" s="465"/>
      <c r="BG107" s="465"/>
      <c r="BH107" s="465"/>
      <c r="BI107" s="465"/>
      <c r="BJ107" s="465"/>
      <c r="BK107" s="465"/>
      <c r="BL107" s="639"/>
      <c r="BM107" s="465"/>
      <c r="BN107" s="465"/>
      <c r="BO107" s="465"/>
      <c r="BP107" s="465"/>
      <c r="BQ107" s="465"/>
      <c r="BR107" s="465"/>
      <c r="BS107" s="465"/>
      <c r="BT107" s="465"/>
      <c r="BU107" s="465"/>
      <c r="BV107" s="465"/>
      <c r="BW107" s="465"/>
      <c r="BX107" s="465"/>
      <c r="BY107" s="465"/>
      <c r="BZ107" s="465"/>
      <c r="CA107" s="465"/>
    </row>
    <row r="108" spans="1:79" ht="15" x14ac:dyDescent="0.25">
      <c r="A108" s="449">
        <v>148</v>
      </c>
      <c r="B108" s="440" t="s">
        <v>464</v>
      </c>
      <c r="C108" s="441" t="s">
        <v>493</v>
      </c>
      <c r="D108" s="442" t="s">
        <v>0</v>
      </c>
      <c r="E108" s="461">
        <v>22002.499242000002</v>
      </c>
      <c r="F108" s="461">
        <v>21389.793032000001</v>
      </c>
      <c r="G108" s="461">
        <v>52753.458519</v>
      </c>
      <c r="H108" s="461">
        <v>260794.88217699999</v>
      </c>
      <c r="I108" s="461">
        <v>63067.167621000001</v>
      </c>
      <c r="J108" s="461">
        <v>13390.973553</v>
      </c>
      <c r="K108" s="461">
        <v>11120.606798999999</v>
      </c>
      <c r="L108" s="461">
        <v>51060.475816999999</v>
      </c>
      <c r="M108" s="461">
        <v>22035.832198</v>
      </c>
      <c r="N108" s="461">
        <v>67203.222124000007</v>
      </c>
      <c r="O108" s="461">
        <v>22833.260169000001</v>
      </c>
      <c r="P108" s="461">
        <v>31675.388513999998</v>
      </c>
      <c r="Q108" s="461">
        <v>16197.385963000001</v>
      </c>
      <c r="R108" s="461">
        <v>36986.096071</v>
      </c>
      <c r="S108" s="461">
        <v>67467.987836</v>
      </c>
      <c r="T108" s="461">
        <v>123906.824847</v>
      </c>
      <c r="U108" s="461">
        <v>130644.603374</v>
      </c>
      <c r="V108" s="461">
        <v>84004.067983999994</v>
      </c>
      <c r="W108" s="461">
        <v>21004.796267000002</v>
      </c>
      <c r="X108" s="461">
        <v>10392.249333</v>
      </c>
      <c r="Y108" s="461">
        <v>13054.803467</v>
      </c>
      <c r="Z108" s="461">
        <v>24073.021747999999</v>
      </c>
      <c r="AA108" s="461">
        <v>142476.00756999999</v>
      </c>
      <c r="AB108" s="461">
        <v>50819.051755</v>
      </c>
      <c r="AC108" s="461">
        <v>22335.644336000001</v>
      </c>
      <c r="AD108" s="461">
        <v>116433.482338</v>
      </c>
      <c r="AE108" s="461">
        <v>27240.680165000002</v>
      </c>
      <c r="AF108" s="461">
        <v>47201.388606</v>
      </c>
      <c r="AG108" s="461">
        <v>60695.410323999997</v>
      </c>
      <c r="AH108" s="461">
        <v>80809.170196999999</v>
      </c>
      <c r="AI108" s="461">
        <v>14553.339617</v>
      </c>
      <c r="AJ108" s="461">
        <v>52292.157589000002</v>
      </c>
      <c r="AK108" s="461">
        <v>16430.534488000001</v>
      </c>
      <c r="AL108" s="461">
        <v>43875.973375000001</v>
      </c>
      <c r="AM108" s="461">
        <v>92032.919691999996</v>
      </c>
      <c r="AN108" s="461">
        <v>64950.532276999998</v>
      </c>
      <c r="AO108" s="461">
        <v>13177.830776999999</v>
      </c>
      <c r="AP108" s="461">
        <v>37135.347693000003</v>
      </c>
      <c r="AQ108" s="461">
        <v>11268.164773</v>
      </c>
      <c r="AR108" s="461">
        <v>13359.5185</v>
      </c>
      <c r="AS108" s="461">
        <v>16637.208967999999</v>
      </c>
      <c r="AT108" s="461">
        <v>24274.781011999999</v>
      </c>
      <c r="AU108" s="461">
        <v>107572.862962</v>
      </c>
      <c r="AV108" s="461">
        <v>22105.678865999998</v>
      </c>
      <c r="AW108" s="461">
        <v>24417.069544000002</v>
      </c>
      <c r="AX108" s="461">
        <v>81785.621755999993</v>
      </c>
      <c r="AY108" s="461">
        <v>73314.624200999999</v>
      </c>
      <c r="AZ108" s="461">
        <v>36474.003520999999</v>
      </c>
      <c r="BA108" s="461">
        <v>13795.454608</v>
      </c>
      <c r="BB108" s="461">
        <v>30441.158871</v>
      </c>
      <c r="BC108" s="461">
        <v>10362.237085999999</v>
      </c>
      <c r="BD108" s="461">
        <v>32480.232153000001</v>
      </c>
      <c r="BE108" s="461">
        <v>19170.177596000001</v>
      </c>
      <c r="BF108" s="461">
        <v>24412.145774000001</v>
      </c>
      <c r="BG108" s="461">
        <v>14439.538116</v>
      </c>
      <c r="BH108" s="461">
        <v>42647.262173000003</v>
      </c>
      <c r="BI108" s="461">
        <v>23649.191229</v>
      </c>
      <c r="BJ108" s="461">
        <v>105393.27684000001</v>
      </c>
      <c r="BK108" s="461">
        <v>44679.748334000004</v>
      </c>
      <c r="BL108" s="640">
        <v>562198.26489400002</v>
      </c>
      <c r="BM108" s="461">
        <v>22450.505581000001</v>
      </c>
      <c r="BN108" s="461">
        <v>93019.404838000002</v>
      </c>
      <c r="BO108" s="461">
        <v>125678.552968</v>
      </c>
      <c r="BP108" s="461">
        <v>16238.046365</v>
      </c>
      <c r="BQ108" s="461">
        <v>13450.103488000001</v>
      </c>
      <c r="BR108" s="461">
        <v>150081.28888899999</v>
      </c>
      <c r="BS108" s="461">
        <v>20659.693641999998</v>
      </c>
      <c r="BT108" s="461">
        <v>24392.905526999999</v>
      </c>
      <c r="BU108" s="461">
        <v>16336.943206</v>
      </c>
      <c r="BV108" s="461">
        <v>57628.594792000004</v>
      </c>
      <c r="BW108" s="461">
        <v>27787.00578</v>
      </c>
      <c r="BX108" s="461">
        <v>229723.73171699999</v>
      </c>
      <c r="BY108" s="461">
        <v>133996.67492600001</v>
      </c>
      <c r="BZ108" s="461">
        <v>9138.6718270000001</v>
      </c>
      <c r="CA108" s="461">
        <v>27846.787568</v>
      </c>
    </row>
    <row r="109" spans="1:79" ht="15" x14ac:dyDescent="0.25">
      <c r="A109" s="449">
        <v>149</v>
      </c>
      <c r="B109" s="440"/>
      <c r="C109" s="441"/>
      <c r="D109" s="442" t="s">
        <v>451</v>
      </c>
      <c r="E109" s="461">
        <v>79415.120542999997</v>
      </c>
      <c r="F109" s="461">
        <v>78353.981232000006</v>
      </c>
      <c r="G109" s="461">
        <v>191581.7395</v>
      </c>
      <c r="H109" s="461">
        <v>975691.87680700002</v>
      </c>
      <c r="I109" s="461">
        <v>218530.21463999999</v>
      </c>
      <c r="J109" s="461">
        <v>45578.577982000003</v>
      </c>
      <c r="K109" s="461">
        <v>42582.789936000001</v>
      </c>
      <c r="L109" s="461">
        <v>160237.588521</v>
      </c>
      <c r="M109" s="461">
        <v>76607.524768000003</v>
      </c>
      <c r="N109" s="461">
        <v>248506.91427499999</v>
      </c>
      <c r="O109" s="461">
        <v>78245.262254999994</v>
      </c>
      <c r="P109" s="461">
        <v>115593.903525</v>
      </c>
      <c r="Q109" s="461">
        <v>50027.747126000002</v>
      </c>
      <c r="R109" s="461">
        <v>138153.80413599999</v>
      </c>
      <c r="S109" s="461">
        <v>244957.52866400001</v>
      </c>
      <c r="T109" s="461">
        <v>492539.008608</v>
      </c>
      <c r="U109" s="461">
        <v>449629.62220500002</v>
      </c>
      <c r="V109" s="461">
        <v>276523.56490100001</v>
      </c>
      <c r="W109" s="461">
        <v>78372.384854000004</v>
      </c>
      <c r="X109" s="461">
        <v>35002.023586000003</v>
      </c>
      <c r="Y109" s="461">
        <v>48049.653079000003</v>
      </c>
      <c r="Z109" s="461">
        <v>94625.578594000006</v>
      </c>
      <c r="AA109" s="461">
        <v>545822.93323199998</v>
      </c>
      <c r="AB109" s="461">
        <v>179182.7904</v>
      </c>
      <c r="AC109" s="461">
        <v>74628.115497000006</v>
      </c>
      <c r="AD109" s="461">
        <v>488035.382552</v>
      </c>
      <c r="AE109" s="461">
        <v>97820.137751000002</v>
      </c>
      <c r="AF109" s="461">
        <v>178180.344939</v>
      </c>
      <c r="AG109" s="461">
        <v>229691.830904</v>
      </c>
      <c r="AH109" s="461">
        <v>295480.07570400002</v>
      </c>
      <c r="AI109" s="461">
        <v>58927.327514999997</v>
      </c>
      <c r="AJ109" s="461">
        <v>201691.29459</v>
      </c>
      <c r="AK109" s="461">
        <v>58286.036916999998</v>
      </c>
      <c r="AL109" s="461">
        <v>156051.083063</v>
      </c>
      <c r="AM109" s="461">
        <v>342034.15231600002</v>
      </c>
      <c r="AN109" s="461">
        <v>236563.87411500001</v>
      </c>
      <c r="AO109" s="461">
        <v>48102.386723000003</v>
      </c>
      <c r="AP109" s="461">
        <v>137595.564549</v>
      </c>
      <c r="AQ109" s="461">
        <v>42507.309836</v>
      </c>
      <c r="AR109" s="461">
        <v>47693.398151000001</v>
      </c>
      <c r="AS109" s="461">
        <v>60339.859732999998</v>
      </c>
      <c r="AT109" s="461">
        <v>96430.762344999996</v>
      </c>
      <c r="AU109" s="461">
        <v>383939.39972799999</v>
      </c>
      <c r="AV109" s="461">
        <v>72147.804816999997</v>
      </c>
      <c r="AW109" s="461">
        <v>77762.542071000003</v>
      </c>
      <c r="AX109" s="461">
        <v>280749.61218</v>
      </c>
      <c r="AY109" s="461">
        <v>248465.164495</v>
      </c>
      <c r="AZ109" s="461">
        <v>108429.130726</v>
      </c>
      <c r="BA109" s="461">
        <v>52480.684194000001</v>
      </c>
      <c r="BB109" s="461">
        <v>111024.722817</v>
      </c>
      <c r="BC109" s="461">
        <v>38293.251969999998</v>
      </c>
      <c r="BD109" s="461">
        <v>126509.383604</v>
      </c>
      <c r="BE109" s="461">
        <v>75305.03903</v>
      </c>
      <c r="BF109" s="461">
        <v>85916.221961999996</v>
      </c>
      <c r="BG109" s="461">
        <v>57404.839677000004</v>
      </c>
      <c r="BH109" s="461">
        <v>164205.462401</v>
      </c>
      <c r="BI109" s="461">
        <v>81544.584988000002</v>
      </c>
      <c r="BJ109" s="461">
        <v>398810.11937799997</v>
      </c>
      <c r="BK109" s="461">
        <v>138517.84690199999</v>
      </c>
      <c r="BL109" s="640">
        <v>2294999.0931790001</v>
      </c>
      <c r="BM109" s="461">
        <v>88553.212050999995</v>
      </c>
      <c r="BN109" s="461">
        <v>303153.23191700003</v>
      </c>
      <c r="BO109" s="461">
        <v>468323.58640199999</v>
      </c>
      <c r="BP109" s="461">
        <v>52019.768548</v>
      </c>
      <c r="BQ109" s="461">
        <v>46153.142962999998</v>
      </c>
      <c r="BR109" s="461">
        <v>585620.69212899997</v>
      </c>
      <c r="BS109" s="461">
        <v>78636.082532999993</v>
      </c>
      <c r="BT109" s="461">
        <v>86669.036114999995</v>
      </c>
      <c r="BU109" s="461">
        <v>58512.775818000002</v>
      </c>
      <c r="BV109" s="461">
        <v>215048.126364</v>
      </c>
      <c r="BW109" s="461">
        <v>102059.55111</v>
      </c>
      <c r="BX109" s="461">
        <v>887523.85335899994</v>
      </c>
      <c r="BY109" s="461">
        <v>458381.31140499999</v>
      </c>
      <c r="BZ109" s="461">
        <v>32044.320806</v>
      </c>
      <c r="CA109" s="461">
        <v>104807.690747</v>
      </c>
    </row>
    <row r="110" spans="1:79" ht="15" x14ac:dyDescent="0.25">
      <c r="A110" s="449">
        <v>150</v>
      </c>
      <c r="B110" s="440"/>
      <c r="C110" s="441"/>
      <c r="D110" s="442" t="s">
        <v>1</v>
      </c>
      <c r="E110" s="461">
        <v>64535.602662999998</v>
      </c>
      <c r="F110" s="461">
        <v>63004.990425999997</v>
      </c>
      <c r="G110" s="461">
        <v>155065.45120099999</v>
      </c>
      <c r="H110" s="461">
        <v>784256.93802400003</v>
      </c>
      <c r="I110" s="461">
        <v>177988.66291300001</v>
      </c>
      <c r="J110" s="461">
        <v>36694.559174000002</v>
      </c>
      <c r="K110" s="461">
        <v>31780.829355999998</v>
      </c>
      <c r="L110" s="461">
        <v>134023.979124</v>
      </c>
      <c r="M110" s="461">
        <v>62707.741517000002</v>
      </c>
      <c r="N110" s="461">
        <v>164868.657332</v>
      </c>
      <c r="O110" s="461">
        <v>64366.294956999998</v>
      </c>
      <c r="P110" s="461">
        <v>93485.451960000006</v>
      </c>
      <c r="Q110" s="461">
        <v>40769.760573</v>
      </c>
      <c r="R110" s="461">
        <v>110463.384951</v>
      </c>
      <c r="S110" s="461">
        <v>168153.83139100001</v>
      </c>
      <c r="T110" s="461">
        <v>387194.88889499998</v>
      </c>
      <c r="U110" s="461">
        <v>333073.807493</v>
      </c>
      <c r="V110" s="461">
        <v>200997.26430499999</v>
      </c>
      <c r="W110" s="461">
        <v>63309.923432000003</v>
      </c>
      <c r="X110" s="461">
        <v>27478.376595000002</v>
      </c>
      <c r="Y110" s="461">
        <v>37884.006018</v>
      </c>
      <c r="Z110" s="461">
        <v>75159.687005</v>
      </c>
      <c r="AA110" s="461">
        <v>405704.08612300002</v>
      </c>
      <c r="AB110" s="461">
        <v>121456.19133099999</v>
      </c>
      <c r="AC110" s="461">
        <v>59361.071107000003</v>
      </c>
      <c r="AD110" s="461">
        <v>380613.57882900001</v>
      </c>
      <c r="AE110" s="461">
        <v>77159.726142</v>
      </c>
      <c r="AF110" s="461">
        <v>142101.49390900001</v>
      </c>
      <c r="AG110" s="461">
        <v>155973.25939399999</v>
      </c>
      <c r="AH110" s="461">
        <v>208348.37148</v>
      </c>
      <c r="AI110" s="461">
        <v>46091.236566</v>
      </c>
      <c r="AJ110" s="461">
        <v>159172.49152700001</v>
      </c>
      <c r="AK110" s="461">
        <v>47719.330542999996</v>
      </c>
      <c r="AL110" s="461">
        <v>116145.87448899999</v>
      </c>
      <c r="AM110" s="461">
        <v>271128.839737</v>
      </c>
      <c r="AN110" s="461">
        <v>156143.18618799999</v>
      </c>
      <c r="AO110" s="461">
        <v>38211.445650000001</v>
      </c>
      <c r="AP110" s="461">
        <v>108127.97620999999</v>
      </c>
      <c r="AQ110" s="461">
        <v>34249.128954</v>
      </c>
      <c r="AR110" s="461">
        <v>37917.451304000002</v>
      </c>
      <c r="AS110" s="461">
        <v>48793.197352000003</v>
      </c>
      <c r="AT110" s="461">
        <v>75616.836412999997</v>
      </c>
      <c r="AU110" s="461">
        <v>281452.52943300002</v>
      </c>
      <c r="AV110" s="461">
        <v>58138.658947000004</v>
      </c>
      <c r="AW110" s="461">
        <v>63289.176913000003</v>
      </c>
      <c r="AX110" s="461">
        <v>209937.56931600001</v>
      </c>
      <c r="AY110" s="461">
        <v>190624.31497400001</v>
      </c>
      <c r="AZ110" s="461">
        <v>75978.456250000003</v>
      </c>
      <c r="BA110" s="461">
        <v>40585.513417000002</v>
      </c>
      <c r="BB110" s="461">
        <v>72234.546283999996</v>
      </c>
      <c r="BC110" s="461">
        <v>30379.371190000002</v>
      </c>
      <c r="BD110" s="461">
        <v>100048.68193799999</v>
      </c>
      <c r="BE110" s="461">
        <v>59330.239419999998</v>
      </c>
      <c r="BF110" s="461">
        <v>70025.912888000006</v>
      </c>
      <c r="BG110" s="461">
        <v>44076.479611000002</v>
      </c>
      <c r="BH110" s="461">
        <v>125800.713797</v>
      </c>
      <c r="BI110" s="461">
        <v>66999.186963</v>
      </c>
      <c r="BJ110" s="461">
        <v>282909.61943600001</v>
      </c>
      <c r="BK110" s="461">
        <v>91434.188433999996</v>
      </c>
      <c r="BL110" s="640">
        <v>1753376.2983860001</v>
      </c>
      <c r="BM110" s="461">
        <v>69956.683653999993</v>
      </c>
      <c r="BN110" s="461">
        <v>195969.429481</v>
      </c>
      <c r="BO110" s="461">
        <v>349488.77766099997</v>
      </c>
      <c r="BP110" s="461">
        <v>42932.149425000003</v>
      </c>
      <c r="BQ110" s="461">
        <v>33735.359279999997</v>
      </c>
      <c r="BR110" s="461">
        <v>464929.625864</v>
      </c>
      <c r="BS110" s="461">
        <v>62579.131835</v>
      </c>
      <c r="BT110" s="461">
        <v>68559.516766000001</v>
      </c>
      <c r="BU110" s="461">
        <v>47176.802925000004</v>
      </c>
      <c r="BV110" s="461">
        <v>171971.193784</v>
      </c>
      <c r="BW110" s="461">
        <v>77432.058837000004</v>
      </c>
      <c r="BX110" s="461">
        <v>685393.35207100003</v>
      </c>
      <c r="BY110" s="461">
        <v>355299.35911000002</v>
      </c>
      <c r="BZ110" s="461">
        <v>26155.372969</v>
      </c>
      <c r="CA110" s="461">
        <v>82878.580434000003</v>
      </c>
    </row>
    <row r="111" spans="1:79" ht="15" x14ac:dyDescent="0.25">
      <c r="A111" s="449">
        <v>151</v>
      </c>
      <c r="B111" s="440"/>
      <c r="C111" s="441"/>
      <c r="D111" s="442" t="s">
        <v>452</v>
      </c>
      <c r="E111" s="461">
        <v>39088.892366</v>
      </c>
      <c r="F111" s="461">
        <v>39339.724111000003</v>
      </c>
      <c r="G111" s="461">
        <v>96186.73199</v>
      </c>
      <c r="H111" s="461">
        <v>489110.80508600001</v>
      </c>
      <c r="I111" s="461">
        <v>111331.68434399999</v>
      </c>
      <c r="J111" s="461">
        <v>22798.511204999999</v>
      </c>
      <c r="K111" s="461">
        <v>20166.200633</v>
      </c>
      <c r="L111" s="461">
        <v>82523.568750000006</v>
      </c>
      <c r="M111" s="461">
        <v>39477.561811</v>
      </c>
      <c r="N111" s="461">
        <v>154519.499813</v>
      </c>
      <c r="O111" s="461">
        <v>40106.110517000001</v>
      </c>
      <c r="P111" s="461">
        <v>55883.679282999998</v>
      </c>
      <c r="Q111" s="461">
        <v>24087.448810000002</v>
      </c>
      <c r="R111" s="461">
        <v>69722.188028000004</v>
      </c>
      <c r="S111" s="461">
        <v>115390.44947799999</v>
      </c>
      <c r="T111" s="461">
        <v>240342.125397</v>
      </c>
      <c r="U111" s="461">
        <v>221472.79662899999</v>
      </c>
      <c r="V111" s="461">
        <v>177507.64329899999</v>
      </c>
      <c r="W111" s="461">
        <v>38588.352408999999</v>
      </c>
      <c r="X111" s="461">
        <v>16493.633540999999</v>
      </c>
      <c r="Y111" s="461">
        <v>23425.618869999998</v>
      </c>
      <c r="Z111" s="461">
        <v>46489.290406</v>
      </c>
      <c r="AA111" s="461">
        <v>259284.530658</v>
      </c>
      <c r="AB111" s="461">
        <v>85718.016067000004</v>
      </c>
      <c r="AC111" s="461">
        <v>40221.576392000003</v>
      </c>
      <c r="AD111" s="461">
        <v>235524.41320000001</v>
      </c>
      <c r="AE111" s="461">
        <v>46330.844161000001</v>
      </c>
      <c r="AF111" s="461">
        <v>88304.876843000005</v>
      </c>
      <c r="AG111" s="461">
        <v>142059.74650499999</v>
      </c>
      <c r="AH111" s="461">
        <v>173310.07792000001</v>
      </c>
      <c r="AI111" s="461">
        <v>28658.401106000001</v>
      </c>
      <c r="AJ111" s="461">
        <v>99490.808401999995</v>
      </c>
      <c r="AK111" s="461">
        <v>28429.232491999999</v>
      </c>
      <c r="AL111" s="461">
        <v>72733.258522999997</v>
      </c>
      <c r="AM111" s="461">
        <v>164823.95171600001</v>
      </c>
      <c r="AN111" s="461">
        <v>113018.65572900001</v>
      </c>
      <c r="AO111" s="461">
        <v>24760.069813999999</v>
      </c>
      <c r="AP111" s="461">
        <v>67142.853346000004</v>
      </c>
      <c r="AQ111" s="461">
        <v>20895.540618999999</v>
      </c>
      <c r="AR111" s="461">
        <v>22874.095477999999</v>
      </c>
      <c r="AS111" s="461">
        <v>30746.211314</v>
      </c>
      <c r="AT111" s="461">
        <v>46482.805995000002</v>
      </c>
      <c r="AU111" s="461">
        <v>216439.45003400001</v>
      </c>
      <c r="AV111" s="461">
        <v>35216.335617999997</v>
      </c>
      <c r="AW111" s="461">
        <v>39154.641426000002</v>
      </c>
      <c r="AX111" s="461">
        <v>166738.303789</v>
      </c>
      <c r="AY111" s="461">
        <v>141745.50931600001</v>
      </c>
      <c r="AZ111" s="461">
        <v>72132.114994999996</v>
      </c>
      <c r="BA111" s="461">
        <v>24962.049126999998</v>
      </c>
      <c r="BB111" s="461">
        <v>70096.788541999995</v>
      </c>
      <c r="BC111" s="461">
        <v>18499.950412999999</v>
      </c>
      <c r="BD111" s="461">
        <v>61975.285447000002</v>
      </c>
      <c r="BE111" s="461">
        <v>36074.344621999997</v>
      </c>
      <c r="BF111" s="461">
        <v>42492.430676000004</v>
      </c>
      <c r="BG111" s="461">
        <v>27362.342036999999</v>
      </c>
      <c r="BH111" s="461">
        <v>85442.639097000007</v>
      </c>
      <c r="BI111" s="461">
        <v>40701.023011999998</v>
      </c>
      <c r="BJ111" s="461">
        <v>190197.15958199999</v>
      </c>
      <c r="BK111" s="461">
        <v>97308.364174000002</v>
      </c>
      <c r="BL111" s="640">
        <v>1142238.615</v>
      </c>
      <c r="BM111" s="461">
        <v>43752.828480999997</v>
      </c>
      <c r="BN111" s="461">
        <v>218585.53621600001</v>
      </c>
      <c r="BO111" s="461">
        <v>249366.45576300001</v>
      </c>
      <c r="BP111" s="461">
        <v>25465.883609</v>
      </c>
      <c r="BQ111" s="461">
        <v>20622.683271999998</v>
      </c>
      <c r="BR111" s="461">
        <v>292591.886176</v>
      </c>
      <c r="BS111" s="461">
        <v>39376.459239000003</v>
      </c>
      <c r="BT111" s="461">
        <v>44263.982493000003</v>
      </c>
      <c r="BU111" s="461">
        <v>28229.234162000001</v>
      </c>
      <c r="BV111" s="461">
        <v>108244.304513</v>
      </c>
      <c r="BW111" s="461">
        <v>47099.947458000002</v>
      </c>
      <c r="BX111" s="461">
        <v>430416.59382499999</v>
      </c>
      <c r="BY111" s="461">
        <v>218859.318581</v>
      </c>
      <c r="BZ111" s="461">
        <v>15609.268125000001</v>
      </c>
      <c r="CA111" s="461">
        <v>50071.792106000001</v>
      </c>
    </row>
    <row r="112" spans="1:79" ht="15" x14ac:dyDescent="0.25">
      <c r="A112" s="449">
        <v>152</v>
      </c>
      <c r="B112" s="443"/>
      <c r="C112" s="443" t="s">
        <v>494</v>
      </c>
      <c r="D112" s="444" t="s">
        <v>0</v>
      </c>
      <c r="E112" s="462">
        <v>427.34644300000002</v>
      </c>
      <c r="F112" s="462">
        <v>422.57723700000003</v>
      </c>
      <c r="G112" s="462">
        <v>1066.2872279999999</v>
      </c>
      <c r="H112" s="462">
        <v>7091.2428289999998</v>
      </c>
      <c r="I112" s="462">
        <v>1288.887174</v>
      </c>
      <c r="J112" s="462">
        <v>251.95598100000001</v>
      </c>
      <c r="K112" s="462">
        <v>198.19824299999999</v>
      </c>
      <c r="L112" s="462">
        <v>1047.0920570000001</v>
      </c>
      <c r="M112" s="462">
        <v>389.35633200000001</v>
      </c>
      <c r="N112" s="462">
        <v>1183.6096640000001</v>
      </c>
      <c r="O112" s="462">
        <v>430.56376699999998</v>
      </c>
      <c r="P112" s="462">
        <v>643.67361200000005</v>
      </c>
      <c r="Q112" s="462">
        <v>301.71190799999999</v>
      </c>
      <c r="R112" s="462">
        <v>730.00744799999995</v>
      </c>
      <c r="S112" s="462">
        <v>1237.729149</v>
      </c>
      <c r="T112" s="462">
        <v>2939.897978</v>
      </c>
      <c r="U112" s="462">
        <v>3019.8954170000002</v>
      </c>
      <c r="V112" s="462">
        <v>1582.0215499999999</v>
      </c>
      <c r="W112" s="462">
        <v>406.88950599999998</v>
      </c>
      <c r="X112" s="462">
        <v>187.54243500000001</v>
      </c>
      <c r="Y112" s="462">
        <v>235.979072</v>
      </c>
      <c r="Z112" s="462">
        <v>480.74045799999999</v>
      </c>
      <c r="AA112" s="462">
        <v>3617.3024919999998</v>
      </c>
      <c r="AB112" s="462">
        <v>924.66208400000005</v>
      </c>
      <c r="AC112" s="462">
        <v>418.21874800000001</v>
      </c>
      <c r="AD112" s="462">
        <v>2754.5898120000002</v>
      </c>
      <c r="AE112" s="462">
        <v>514.46249</v>
      </c>
      <c r="AF112" s="462">
        <v>1012.954224</v>
      </c>
      <c r="AG112" s="462">
        <v>1057.6822790000001</v>
      </c>
      <c r="AH112" s="462">
        <v>1491.1426630000001</v>
      </c>
      <c r="AI112" s="462">
        <v>286.16509000000002</v>
      </c>
      <c r="AJ112" s="462">
        <v>1078.817779</v>
      </c>
      <c r="AK112" s="462">
        <v>324.47513400000003</v>
      </c>
      <c r="AL112" s="462">
        <v>761.89511400000004</v>
      </c>
      <c r="AM112" s="462">
        <v>1863.5977069999999</v>
      </c>
      <c r="AN112" s="462">
        <v>1132.639502</v>
      </c>
      <c r="AO112" s="462">
        <v>247.320347</v>
      </c>
      <c r="AP112" s="462">
        <v>694.33940900000005</v>
      </c>
      <c r="AQ112" s="462">
        <v>218.997163</v>
      </c>
      <c r="AR112" s="462">
        <v>253.858405</v>
      </c>
      <c r="AS112" s="462">
        <v>298.43883399999999</v>
      </c>
      <c r="AT112" s="462">
        <v>459.03982400000001</v>
      </c>
      <c r="AU112" s="462">
        <v>2557.141905</v>
      </c>
      <c r="AV112" s="462">
        <v>440.82043399999998</v>
      </c>
      <c r="AW112" s="462">
        <v>471.94362000000001</v>
      </c>
      <c r="AX112" s="462">
        <v>1660.796488</v>
      </c>
      <c r="AY112" s="462">
        <v>1373.1386680000001</v>
      </c>
      <c r="AZ112" s="462">
        <v>664.58608700000002</v>
      </c>
      <c r="BA112" s="462">
        <v>272.01472999999999</v>
      </c>
      <c r="BB112" s="462">
        <v>516.62920699999995</v>
      </c>
      <c r="BC112" s="462">
        <v>203.842636</v>
      </c>
      <c r="BD112" s="462">
        <v>585.97110599999996</v>
      </c>
      <c r="BE112" s="462">
        <v>359.14872100000002</v>
      </c>
      <c r="BF112" s="462">
        <v>498.67973000000001</v>
      </c>
      <c r="BG112" s="462">
        <v>264.33048400000001</v>
      </c>
      <c r="BH112" s="462">
        <v>762.42981099999997</v>
      </c>
      <c r="BI112" s="462">
        <v>469.45033599999999</v>
      </c>
      <c r="BJ112" s="462">
        <v>2120.2021650000002</v>
      </c>
      <c r="BK112" s="462">
        <v>821.518057</v>
      </c>
      <c r="BL112" s="641">
        <v>19315.537465000001</v>
      </c>
      <c r="BM112" s="462">
        <v>458.11212999999998</v>
      </c>
      <c r="BN112" s="462">
        <v>1653.8789240000001</v>
      </c>
      <c r="BO112" s="462">
        <v>3499.0074669999999</v>
      </c>
      <c r="BP112" s="462">
        <v>314.10841099999999</v>
      </c>
      <c r="BQ112" s="462">
        <v>253.08126100000001</v>
      </c>
      <c r="BR112" s="462">
        <v>4291.1513590000004</v>
      </c>
      <c r="BS112" s="462">
        <v>393.007408</v>
      </c>
      <c r="BT112" s="462">
        <v>472.98751499999997</v>
      </c>
      <c r="BU112" s="462">
        <v>311.02684299999999</v>
      </c>
      <c r="BV112" s="462">
        <v>1153.2734760000001</v>
      </c>
      <c r="BW112" s="462">
        <v>534.33389299999999</v>
      </c>
      <c r="BX112" s="462">
        <v>5853.586663</v>
      </c>
      <c r="BY112" s="462">
        <v>2763.6008350000002</v>
      </c>
      <c r="BZ112" s="462">
        <v>169.418609</v>
      </c>
      <c r="CA112" s="462">
        <v>529.343253</v>
      </c>
    </row>
    <row r="113" spans="1:79" ht="15" x14ac:dyDescent="0.25">
      <c r="A113" s="449">
        <v>153</v>
      </c>
      <c r="B113" s="443"/>
      <c r="C113" s="443"/>
      <c r="D113" s="444" t="s">
        <v>451</v>
      </c>
      <c r="E113" s="462">
        <v>1548.9761599999999</v>
      </c>
      <c r="F113" s="462">
        <v>1542.586773</v>
      </c>
      <c r="G113" s="462">
        <v>3862.351909</v>
      </c>
      <c r="H113" s="462">
        <v>25493.201303999998</v>
      </c>
      <c r="I113" s="462">
        <v>4461.8678369999998</v>
      </c>
      <c r="J113" s="462">
        <v>862.99422400000003</v>
      </c>
      <c r="K113" s="462">
        <v>755.760085</v>
      </c>
      <c r="L113" s="462">
        <v>3131.7082329999998</v>
      </c>
      <c r="M113" s="462">
        <v>1352.566732</v>
      </c>
      <c r="N113" s="462">
        <v>4384.4892470000004</v>
      </c>
      <c r="O113" s="462">
        <v>1476.373765</v>
      </c>
      <c r="P113" s="462">
        <v>2303.5153989999999</v>
      </c>
      <c r="Q113" s="462">
        <v>926.037282</v>
      </c>
      <c r="R113" s="462">
        <v>2722.1519360000002</v>
      </c>
      <c r="S113" s="462">
        <v>4447.5695239999995</v>
      </c>
      <c r="T113" s="462">
        <v>11227.579796</v>
      </c>
      <c r="U113" s="462">
        <v>9193.3980009999996</v>
      </c>
      <c r="V113" s="462">
        <v>5264.8390980000004</v>
      </c>
      <c r="W113" s="462">
        <v>1523.577941</v>
      </c>
      <c r="X113" s="462">
        <v>630.846588</v>
      </c>
      <c r="Y113" s="462">
        <v>869.82165599999996</v>
      </c>
      <c r="Z113" s="462">
        <v>1885.9798679999999</v>
      </c>
      <c r="AA113" s="462">
        <v>12318.998828</v>
      </c>
      <c r="AB113" s="462">
        <v>3176.4588680000002</v>
      </c>
      <c r="AC113" s="462">
        <v>1398.4474</v>
      </c>
      <c r="AD113" s="462">
        <v>11393.179314000001</v>
      </c>
      <c r="AE113" s="462">
        <v>1824.6398300000001</v>
      </c>
      <c r="AF113" s="462">
        <v>3761.7369610000001</v>
      </c>
      <c r="AG113" s="462">
        <v>4098.5480189999998</v>
      </c>
      <c r="AH113" s="462">
        <v>5397.7511160000004</v>
      </c>
      <c r="AI113" s="462">
        <v>1154.2759719999999</v>
      </c>
      <c r="AJ113" s="462">
        <v>4031.746333</v>
      </c>
      <c r="AK113" s="462">
        <v>1149.0637810000001</v>
      </c>
      <c r="AL113" s="462">
        <v>2730.8079889999999</v>
      </c>
      <c r="AM113" s="462">
        <v>6858.8535670000001</v>
      </c>
      <c r="AN113" s="462">
        <v>4188.2439510000004</v>
      </c>
      <c r="AO113" s="462">
        <v>896.32088299999998</v>
      </c>
      <c r="AP113" s="462">
        <v>2519.6634909999998</v>
      </c>
      <c r="AQ113" s="462">
        <v>824.72210099999995</v>
      </c>
      <c r="AR113" s="462">
        <v>900.36518100000001</v>
      </c>
      <c r="AS113" s="462">
        <v>1079.579937</v>
      </c>
      <c r="AT113" s="462">
        <v>1809.8169660000001</v>
      </c>
      <c r="AU113" s="462">
        <v>8054.9379680000002</v>
      </c>
      <c r="AV113" s="462">
        <v>1372.8507669999999</v>
      </c>
      <c r="AW113" s="462">
        <v>1492.71108</v>
      </c>
      <c r="AX113" s="462">
        <v>5615.0758569999998</v>
      </c>
      <c r="AY113" s="462">
        <v>4642.6005720000003</v>
      </c>
      <c r="AZ113" s="462">
        <v>1967.783236</v>
      </c>
      <c r="BA113" s="462">
        <v>1024.69407</v>
      </c>
      <c r="BB113" s="462">
        <v>1899.0764409999999</v>
      </c>
      <c r="BC113" s="462">
        <v>752.30186700000002</v>
      </c>
      <c r="BD113" s="462">
        <v>2275.2857589999999</v>
      </c>
      <c r="BE113" s="462">
        <v>1392.9147</v>
      </c>
      <c r="BF113" s="462">
        <v>1756.7554620000001</v>
      </c>
      <c r="BG113" s="462">
        <v>1040.5816170000001</v>
      </c>
      <c r="BH113" s="462">
        <v>2917.842255</v>
      </c>
      <c r="BI113" s="462">
        <v>1624.4336020000001</v>
      </c>
      <c r="BJ113" s="462">
        <v>8086.2440580000002</v>
      </c>
      <c r="BK113" s="462">
        <v>2481.170599</v>
      </c>
      <c r="BL113" s="641">
        <v>62968.079344999998</v>
      </c>
      <c r="BM113" s="462">
        <v>1799.8805580000001</v>
      </c>
      <c r="BN113" s="462">
        <v>5608.0645340000001</v>
      </c>
      <c r="BO113" s="462">
        <v>10154.802460000001</v>
      </c>
      <c r="BP113" s="462">
        <v>995.65298099999995</v>
      </c>
      <c r="BQ113" s="462">
        <v>869.53438200000005</v>
      </c>
      <c r="BR113" s="462">
        <v>15084.694371</v>
      </c>
      <c r="BS113" s="462">
        <v>1492.8850910000001</v>
      </c>
      <c r="BT113" s="462">
        <v>1679.5840410000001</v>
      </c>
      <c r="BU113" s="462">
        <v>1112.182969</v>
      </c>
      <c r="BV113" s="462">
        <v>4243.5547509999997</v>
      </c>
      <c r="BW113" s="462">
        <v>1927.1766150000001</v>
      </c>
      <c r="BX113" s="462">
        <v>22392.067412</v>
      </c>
      <c r="BY113" s="462">
        <v>9030.4475689999999</v>
      </c>
      <c r="BZ113" s="462">
        <v>597.08051399999999</v>
      </c>
      <c r="CA113" s="462">
        <v>1978.2407149999999</v>
      </c>
    </row>
    <row r="114" spans="1:79" ht="15" x14ac:dyDescent="0.25">
      <c r="A114" s="449">
        <v>154</v>
      </c>
      <c r="B114" s="443"/>
      <c r="C114" s="443"/>
      <c r="D114" s="444" t="s">
        <v>1</v>
      </c>
      <c r="E114" s="462">
        <v>1262.6810390000001</v>
      </c>
      <c r="F114" s="462">
        <v>1249.740213</v>
      </c>
      <c r="G114" s="462">
        <v>3211.3109100000001</v>
      </c>
      <c r="H114" s="462">
        <v>25700.183868</v>
      </c>
      <c r="I114" s="462">
        <v>3754.3661229999998</v>
      </c>
      <c r="J114" s="462">
        <v>695.78988000000004</v>
      </c>
      <c r="K114" s="462">
        <v>568.05675199999996</v>
      </c>
      <c r="L114" s="462">
        <v>2808.3650170000001</v>
      </c>
      <c r="M114" s="462">
        <v>1112.2529979999999</v>
      </c>
      <c r="N114" s="462">
        <v>3011.7760410000001</v>
      </c>
      <c r="O114" s="462">
        <v>1218.565576</v>
      </c>
      <c r="P114" s="462">
        <v>1921.609717</v>
      </c>
      <c r="Q114" s="462">
        <v>761.77549599999998</v>
      </c>
      <c r="R114" s="462">
        <v>2202.3264349999999</v>
      </c>
      <c r="S114" s="462">
        <v>3176.1719050000002</v>
      </c>
      <c r="T114" s="462">
        <v>9616.6665720000001</v>
      </c>
      <c r="U114" s="462">
        <v>8034.4170640000002</v>
      </c>
      <c r="V114" s="462">
        <v>3945.899351</v>
      </c>
      <c r="W114" s="462">
        <v>1236.2980110000001</v>
      </c>
      <c r="X114" s="462">
        <v>499.95529199999999</v>
      </c>
      <c r="Y114" s="462">
        <v>688.44165599999997</v>
      </c>
      <c r="Z114" s="462">
        <v>1507.0579190000001</v>
      </c>
      <c r="AA114" s="462">
        <v>10646.751346999999</v>
      </c>
      <c r="AB114" s="462">
        <v>2213.4107949999998</v>
      </c>
      <c r="AC114" s="462">
        <v>1113.8521290000001</v>
      </c>
      <c r="AD114" s="462">
        <v>9704.0396990000008</v>
      </c>
      <c r="AE114" s="462">
        <v>1460.736502</v>
      </c>
      <c r="AF114" s="462">
        <v>3103.9789940000001</v>
      </c>
      <c r="AG114" s="462">
        <v>2836.9195949999998</v>
      </c>
      <c r="AH114" s="462">
        <v>3979.5107210000001</v>
      </c>
      <c r="AI114" s="462">
        <v>910.07400099999995</v>
      </c>
      <c r="AJ114" s="462">
        <v>3289.1538169999999</v>
      </c>
      <c r="AK114" s="462">
        <v>944.83996300000001</v>
      </c>
      <c r="AL114" s="462">
        <v>2065.9296220000001</v>
      </c>
      <c r="AM114" s="462">
        <v>5705.9400260000002</v>
      </c>
      <c r="AN114" s="462">
        <v>2820.272751</v>
      </c>
      <c r="AO114" s="462">
        <v>716.24740499999996</v>
      </c>
      <c r="AP114" s="462">
        <v>2014.305916</v>
      </c>
      <c r="AQ114" s="462">
        <v>665.70098700000005</v>
      </c>
      <c r="AR114" s="462">
        <v>720.82591200000002</v>
      </c>
      <c r="AS114" s="462">
        <v>877.02380300000004</v>
      </c>
      <c r="AT114" s="462">
        <v>1433.02063</v>
      </c>
      <c r="AU114" s="462">
        <v>6874.272602</v>
      </c>
      <c r="AV114" s="462">
        <v>1135.9785690000001</v>
      </c>
      <c r="AW114" s="462">
        <v>1236.5575590000001</v>
      </c>
      <c r="AX114" s="462">
        <v>4507.3528180000003</v>
      </c>
      <c r="AY114" s="462">
        <v>3653.6323579999998</v>
      </c>
      <c r="AZ114" s="462">
        <v>1409.0983080000001</v>
      </c>
      <c r="BA114" s="462">
        <v>806.51154699999995</v>
      </c>
      <c r="BB114" s="462">
        <v>1262.2073740000001</v>
      </c>
      <c r="BC114" s="462">
        <v>602.15655700000002</v>
      </c>
      <c r="BD114" s="462">
        <v>1812.451388</v>
      </c>
      <c r="BE114" s="462">
        <v>1109.837348</v>
      </c>
      <c r="BF114" s="462">
        <v>1442.6051110000001</v>
      </c>
      <c r="BG114" s="462">
        <v>807.44897800000001</v>
      </c>
      <c r="BH114" s="462">
        <v>2271.1868140000001</v>
      </c>
      <c r="BI114" s="462">
        <v>1338.311148</v>
      </c>
      <c r="BJ114" s="462">
        <v>6106.1082530000003</v>
      </c>
      <c r="BK114" s="462">
        <v>1688.319686</v>
      </c>
      <c r="BL114" s="641">
        <v>77688.942282000004</v>
      </c>
      <c r="BM114" s="462">
        <v>1445.4077050000001</v>
      </c>
      <c r="BN114" s="462">
        <v>3676.512518</v>
      </c>
      <c r="BO114" s="462">
        <v>9318.1207630000008</v>
      </c>
      <c r="BP114" s="462">
        <v>829.18552799999998</v>
      </c>
      <c r="BQ114" s="462">
        <v>640.33679900000004</v>
      </c>
      <c r="BR114" s="462">
        <v>14862.187764</v>
      </c>
      <c r="BS114" s="462">
        <v>1198.815304</v>
      </c>
      <c r="BT114" s="462">
        <v>1340.122955</v>
      </c>
      <c r="BU114" s="462">
        <v>901.18622500000004</v>
      </c>
      <c r="BV114" s="462">
        <v>3524.3639290000001</v>
      </c>
      <c r="BW114" s="462">
        <v>1487.7774589999999</v>
      </c>
      <c r="BX114" s="462">
        <v>21320.005763000001</v>
      </c>
      <c r="BY114" s="462">
        <v>7487.1428539999997</v>
      </c>
      <c r="BZ114" s="462">
        <v>488.36367999999999</v>
      </c>
      <c r="CA114" s="462">
        <v>1586.6569569999999</v>
      </c>
    </row>
    <row r="115" spans="1:79" ht="15" x14ac:dyDescent="0.25">
      <c r="A115" s="449">
        <v>155</v>
      </c>
      <c r="B115" s="443"/>
      <c r="C115" s="443"/>
      <c r="D115" s="444" t="s">
        <v>452</v>
      </c>
      <c r="E115" s="462">
        <v>760.15197599999999</v>
      </c>
      <c r="F115" s="462">
        <v>768.96580400000005</v>
      </c>
      <c r="G115" s="462">
        <v>1893.2937879999999</v>
      </c>
      <c r="H115" s="462">
        <v>10462.793392</v>
      </c>
      <c r="I115" s="462">
        <v>2210.056513</v>
      </c>
      <c r="J115" s="462">
        <v>429.92219699999998</v>
      </c>
      <c r="K115" s="462">
        <v>356.19196599999998</v>
      </c>
      <c r="L115" s="462">
        <v>1557.2822200000001</v>
      </c>
      <c r="M115" s="462">
        <v>693.86695599999996</v>
      </c>
      <c r="N115" s="462">
        <v>2476.5427030000001</v>
      </c>
      <c r="O115" s="462">
        <v>753.58785899999998</v>
      </c>
      <c r="P115" s="462">
        <v>1094.8753389999999</v>
      </c>
      <c r="Q115" s="462">
        <v>444.656991</v>
      </c>
      <c r="R115" s="462">
        <v>1360.9566809999999</v>
      </c>
      <c r="S115" s="462">
        <v>1865.47543</v>
      </c>
      <c r="T115" s="462">
        <v>5095.3762150000002</v>
      </c>
      <c r="U115" s="462">
        <v>3807.3174629999999</v>
      </c>
      <c r="V115" s="462">
        <v>3006.8297579999999</v>
      </c>
      <c r="W115" s="462">
        <v>746.67029200000002</v>
      </c>
      <c r="X115" s="462">
        <v>296.55525399999999</v>
      </c>
      <c r="Y115" s="462">
        <v>422.689076</v>
      </c>
      <c r="Z115" s="462">
        <v>922.84394999999995</v>
      </c>
      <c r="AA115" s="462">
        <v>5040.1904219999997</v>
      </c>
      <c r="AB115" s="462">
        <v>1394.7044559999999</v>
      </c>
      <c r="AC115" s="462">
        <v>753.00016100000005</v>
      </c>
      <c r="AD115" s="462">
        <v>5000.0160059999998</v>
      </c>
      <c r="AE115" s="462">
        <v>859.53240500000004</v>
      </c>
      <c r="AF115" s="462">
        <v>1818.455547</v>
      </c>
      <c r="AG115" s="462">
        <v>2319.53919</v>
      </c>
      <c r="AH115" s="462">
        <v>2906.6750390000002</v>
      </c>
      <c r="AI115" s="462">
        <v>558.43622900000003</v>
      </c>
      <c r="AJ115" s="462">
        <v>1948.047442</v>
      </c>
      <c r="AK115" s="462">
        <v>559.17153699999994</v>
      </c>
      <c r="AL115" s="462">
        <v>1243.3614769999999</v>
      </c>
      <c r="AM115" s="462">
        <v>3162.3492660000002</v>
      </c>
      <c r="AN115" s="462">
        <v>1815.9352329999999</v>
      </c>
      <c r="AO115" s="462">
        <v>460.361133</v>
      </c>
      <c r="AP115" s="462">
        <v>1215.586065</v>
      </c>
      <c r="AQ115" s="462">
        <v>404.84680200000003</v>
      </c>
      <c r="AR115" s="462">
        <v>430.18839700000001</v>
      </c>
      <c r="AS115" s="462">
        <v>547.91624400000001</v>
      </c>
      <c r="AT115" s="462">
        <v>868.26349500000003</v>
      </c>
      <c r="AU115" s="462">
        <v>3741.3837389999999</v>
      </c>
      <c r="AV115" s="462">
        <v>666.469604</v>
      </c>
      <c r="AW115" s="462">
        <v>742.88456099999996</v>
      </c>
      <c r="AX115" s="462">
        <v>3010.3435450000002</v>
      </c>
      <c r="AY115" s="462">
        <v>2551.7743260000002</v>
      </c>
      <c r="AZ115" s="462">
        <v>1157.5179290000001</v>
      </c>
      <c r="BA115" s="462">
        <v>481.03190799999999</v>
      </c>
      <c r="BB115" s="462">
        <v>1099.113779</v>
      </c>
      <c r="BC115" s="462">
        <v>361.40960000000001</v>
      </c>
      <c r="BD115" s="462">
        <v>1108.805807</v>
      </c>
      <c r="BE115" s="462">
        <v>664.45138399999996</v>
      </c>
      <c r="BF115" s="462">
        <v>864.43062299999997</v>
      </c>
      <c r="BG115" s="462">
        <v>492.07841300000001</v>
      </c>
      <c r="BH115" s="462">
        <v>1490.339197</v>
      </c>
      <c r="BI115" s="462">
        <v>808.49345600000004</v>
      </c>
      <c r="BJ115" s="462">
        <v>3505.5893270000001</v>
      </c>
      <c r="BK115" s="462">
        <v>1509.647526</v>
      </c>
      <c r="BL115" s="641">
        <v>21858.990852999999</v>
      </c>
      <c r="BM115" s="462">
        <v>879.01343399999996</v>
      </c>
      <c r="BN115" s="462">
        <v>3446.7027039999998</v>
      </c>
      <c r="BO115" s="462">
        <v>4589.6487280000001</v>
      </c>
      <c r="BP115" s="462">
        <v>486.31896599999999</v>
      </c>
      <c r="BQ115" s="462">
        <v>389.38623000000001</v>
      </c>
      <c r="BR115" s="462">
        <v>6368.5497320000004</v>
      </c>
      <c r="BS115" s="462">
        <v>742.45418900000004</v>
      </c>
      <c r="BT115" s="462">
        <v>850.90203199999996</v>
      </c>
      <c r="BU115" s="462">
        <v>535.00109699999996</v>
      </c>
      <c r="BV115" s="462">
        <v>2057.9807500000002</v>
      </c>
      <c r="BW115" s="462">
        <v>884.659582</v>
      </c>
      <c r="BX115" s="462">
        <v>9099.9463639999994</v>
      </c>
      <c r="BY115" s="462">
        <v>3990.3534110000001</v>
      </c>
      <c r="BZ115" s="462">
        <v>290.29781400000002</v>
      </c>
      <c r="CA115" s="462">
        <v>937.20930299999998</v>
      </c>
    </row>
    <row r="116" spans="1:79" ht="15" x14ac:dyDescent="0.25">
      <c r="A116" s="449">
        <v>156</v>
      </c>
      <c r="B116" s="440"/>
      <c r="C116" s="441" t="s">
        <v>495</v>
      </c>
      <c r="D116" s="442" t="s">
        <v>0</v>
      </c>
      <c r="E116" s="461">
        <v>2.350228</v>
      </c>
      <c r="F116" s="461">
        <v>4.0437760000000003</v>
      </c>
      <c r="G116" s="461">
        <v>32.399191000000002</v>
      </c>
      <c r="H116" s="461">
        <v>1567.7149549999999</v>
      </c>
      <c r="I116" s="461">
        <v>53.648558999999999</v>
      </c>
      <c r="J116" s="461">
        <v>1.0267809999999999</v>
      </c>
      <c r="K116" s="461">
        <v>2.5739429999999999</v>
      </c>
      <c r="L116" s="461">
        <v>89.854061999999999</v>
      </c>
      <c r="M116" s="461">
        <v>2.4409480000000001</v>
      </c>
      <c r="N116" s="461">
        <v>98.256522000000004</v>
      </c>
      <c r="O116" s="461">
        <v>2.5198870000000002</v>
      </c>
      <c r="P116" s="461">
        <v>24.413018000000001</v>
      </c>
      <c r="Q116" s="461">
        <v>5.1768939999999999</v>
      </c>
      <c r="R116" s="461">
        <v>10.905345000000001</v>
      </c>
      <c r="S116" s="461">
        <v>163.65124</v>
      </c>
      <c r="T116" s="461">
        <v>334.15847200000002</v>
      </c>
      <c r="U116" s="461">
        <v>813.90182500000003</v>
      </c>
      <c r="V116" s="461">
        <v>122.229223</v>
      </c>
      <c r="W116" s="461">
        <v>2.5598100000000001</v>
      </c>
      <c r="X116" s="461">
        <v>1.614754</v>
      </c>
      <c r="Y116" s="461">
        <v>1.172839</v>
      </c>
      <c r="Z116" s="461">
        <v>4.0618699999999999</v>
      </c>
      <c r="AA116" s="461">
        <v>895.56593899999996</v>
      </c>
      <c r="AB116" s="461">
        <v>105.919079</v>
      </c>
      <c r="AC116" s="461">
        <v>1.155635</v>
      </c>
      <c r="AD116" s="461">
        <v>313.23569099999997</v>
      </c>
      <c r="AE116" s="461">
        <v>12.093588</v>
      </c>
      <c r="AF116" s="461">
        <v>42.517437000000001</v>
      </c>
      <c r="AG116" s="461">
        <v>53.762101000000001</v>
      </c>
      <c r="AH116" s="461">
        <v>122.743511</v>
      </c>
      <c r="AI116" s="461">
        <v>2.7247020000000002</v>
      </c>
      <c r="AJ116" s="461">
        <v>56.664088999999997</v>
      </c>
      <c r="AK116" s="461">
        <v>3.3173300000000001</v>
      </c>
      <c r="AL116" s="461">
        <v>30.402439000000001</v>
      </c>
      <c r="AM116" s="461">
        <v>137.25744800000001</v>
      </c>
      <c r="AN116" s="461">
        <v>103.770794</v>
      </c>
      <c r="AO116" s="461">
        <v>1.5817950000000001</v>
      </c>
      <c r="AP116" s="461">
        <v>23.065460000000002</v>
      </c>
      <c r="AQ116" s="461">
        <v>0.225268</v>
      </c>
      <c r="AR116" s="461">
        <v>3.318365</v>
      </c>
      <c r="AS116" s="461">
        <v>1.0792299999999999</v>
      </c>
      <c r="AT116" s="461">
        <v>5.9287700000000001</v>
      </c>
      <c r="AU116" s="461">
        <v>703.37831800000004</v>
      </c>
      <c r="AV116" s="461">
        <v>26.074909999999999</v>
      </c>
      <c r="AW116" s="461">
        <v>12.096351</v>
      </c>
      <c r="AX116" s="461">
        <v>138.568253</v>
      </c>
      <c r="AY116" s="461">
        <v>21.693660000000001</v>
      </c>
      <c r="AZ116" s="461">
        <v>73.851335000000006</v>
      </c>
      <c r="BA116" s="461">
        <v>7.1808639999999997</v>
      </c>
      <c r="BB116" s="461">
        <v>34.767986000000001</v>
      </c>
      <c r="BC116" s="461">
        <v>1.4289860000000001</v>
      </c>
      <c r="BD116" s="461">
        <v>4.7344759999999999</v>
      </c>
      <c r="BE116" s="461">
        <v>5.7358840000000004</v>
      </c>
      <c r="BF116" s="461">
        <v>4.1763539999999999</v>
      </c>
      <c r="BG116" s="461">
        <v>4.5040490000000002</v>
      </c>
      <c r="BH116" s="461">
        <v>16.119962000000001</v>
      </c>
      <c r="BI116" s="461">
        <v>2.6366559999999999</v>
      </c>
      <c r="BJ116" s="461">
        <v>216.651623</v>
      </c>
      <c r="BK116" s="461">
        <v>130.744145</v>
      </c>
      <c r="BL116" s="640">
        <v>8746.8858990000008</v>
      </c>
      <c r="BM116" s="461">
        <v>7.4026160000000001</v>
      </c>
      <c r="BN116" s="461">
        <v>193.11507</v>
      </c>
      <c r="BO116" s="461">
        <v>1171.8828129999999</v>
      </c>
      <c r="BP116" s="461">
        <v>5.8115040000000002</v>
      </c>
      <c r="BQ116" s="461">
        <v>1.3466130000000001</v>
      </c>
      <c r="BR116" s="461">
        <v>1027.825574</v>
      </c>
      <c r="BS116" s="461">
        <v>3.5617299999999998</v>
      </c>
      <c r="BT116" s="461">
        <v>6.0603400000000001</v>
      </c>
      <c r="BU116" s="461">
        <v>2.5345689999999998</v>
      </c>
      <c r="BV116" s="461">
        <v>59.929617999999998</v>
      </c>
      <c r="BW116" s="461">
        <v>16.287310999999999</v>
      </c>
      <c r="BX116" s="461">
        <v>1120.5920080000001</v>
      </c>
      <c r="BY116" s="461">
        <v>368.40011500000003</v>
      </c>
      <c r="BZ116" s="461">
        <v>0.73429100000000003</v>
      </c>
      <c r="CA116" s="461">
        <v>8.5767480000000003</v>
      </c>
    </row>
    <row r="117" spans="1:79" ht="15" x14ac:dyDescent="0.25">
      <c r="A117" s="449">
        <v>157</v>
      </c>
      <c r="B117" s="440"/>
      <c r="C117" s="441"/>
      <c r="D117" s="442" t="s">
        <v>451</v>
      </c>
      <c r="E117" s="461">
        <v>3.5588160000000002</v>
      </c>
      <c r="F117" s="461">
        <v>9.7254740000000002</v>
      </c>
      <c r="G117" s="461">
        <v>91.239613000000006</v>
      </c>
      <c r="H117" s="461">
        <v>4844.3400819999997</v>
      </c>
      <c r="I117" s="461">
        <v>105.13302899999999</v>
      </c>
      <c r="J117" s="461">
        <v>1.8977949999999999</v>
      </c>
      <c r="K117" s="461">
        <v>4.7096900000000002</v>
      </c>
      <c r="L117" s="461">
        <v>109.308319</v>
      </c>
      <c r="M117" s="461">
        <v>6.7897509999999999</v>
      </c>
      <c r="N117" s="461">
        <v>319.89512500000001</v>
      </c>
      <c r="O117" s="461">
        <v>4.6938440000000003</v>
      </c>
      <c r="P117" s="461">
        <v>42.163772000000002</v>
      </c>
      <c r="Q117" s="461">
        <v>2.7170390000000002</v>
      </c>
      <c r="R117" s="461">
        <v>20.782496999999999</v>
      </c>
      <c r="S117" s="461">
        <v>522.08819700000004</v>
      </c>
      <c r="T117" s="461">
        <v>841.37336200000004</v>
      </c>
      <c r="U117" s="461">
        <v>1528.799356</v>
      </c>
      <c r="V117" s="461">
        <v>416.562904</v>
      </c>
      <c r="W117" s="461">
        <v>6.5120360000000002</v>
      </c>
      <c r="X117" s="461">
        <v>2.7764540000000002</v>
      </c>
      <c r="Y117" s="461">
        <v>2.8680219999999998</v>
      </c>
      <c r="Z117" s="461">
        <v>7.3911540000000002</v>
      </c>
      <c r="AA117" s="461">
        <v>1828.2168119999999</v>
      </c>
      <c r="AB117" s="461">
        <v>276.67094400000002</v>
      </c>
      <c r="AC117" s="461">
        <v>2.2733150000000002</v>
      </c>
      <c r="AD117" s="461">
        <v>1131.4962049999999</v>
      </c>
      <c r="AE117" s="461">
        <v>13.239114000000001</v>
      </c>
      <c r="AF117" s="461">
        <v>93.688495000000003</v>
      </c>
      <c r="AG117" s="461">
        <v>258.01332600000001</v>
      </c>
      <c r="AH117" s="461">
        <v>329.48717599999998</v>
      </c>
      <c r="AI117" s="461">
        <v>6.6154529999999996</v>
      </c>
      <c r="AJ117" s="461">
        <v>83.177580000000006</v>
      </c>
      <c r="AK117" s="461">
        <v>2.91561</v>
      </c>
      <c r="AL117" s="461">
        <v>94.567344000000006</v>
      </c>
      <c r="AM117" s="461">
        <v>345.40529900000001</v>
      </c>
      <c r="AN117" s="461">
        <v>415.221745</v>
      </c>
      <c r="AO117" s="461">
        <v>2.0875330000000001</v>
      </c>
      <c r="AP117" s="461">
        <v>28.890082</v>
      </c>
      <c r="AQ117" s="461">
        <v>0.740707</v>
      </c>
      <c r="AR117" s="461">
        <v>3.8169840000000002</v>
      </c>
      <c r="AS117" s="461">
        <v>3.2143220000000001</v>
      </c>
      <c r="AT117" s="461">
        <v>10.243871</v>
      </c>
      <c r="AU117" s="461">
        <v>1383.425686</v>
      </c>
      <c r="AV117" s="461">
        <v>7.8666099999999997</v>
      </c>
      <c r="AW117" s="461">
        <v>14.929005</v>
      </c>
      <c r="AX117" s="461">
        <v>455.15838400000001</v>
      </c>
      <c r="AY117" s="461">
        <v>44.670411999999999</v>
      </c>
      <c r="AZ117" s="461">
        <v>196.36167399999999</v>
      </c>
      <c r="BA117" s="461">
        <v>14.903316999999999</v>
      </c>
      <c r="BB117" s="461">
        <v>128.56911099999999</v>
      </c>
      <c r="BC117" s="461">
        <v>4.8880330000000001</v>
      </c>
      <c r="BD117" s="461">
        <v>13.270238000000001</v>
      </c>
      <c r="BE117" s="461">
        <v>6.4990449999999997</v>
      </c>
      <c r="BF117" s="461">
        <v>11.252775</v>
      </c>
      <c r="BG117" s="461">
        <v>9.1962770000000003</v>
      </c>
      <c r="BH117" s="461">
        <v>52.281792000000003</v>
      </c>
      <c r="BI117" s="461">
        <v>3.5112950000000001</v>
      </c>
      <c r="BJ117" s="461">
        <v>796.22522900000001</v>
      </c>
      <c r="BK117" s="461">
        <v>310.16014799999999</v>
      </c>
      <c r="BL117" s="640">
        <v>19853.040133999999</v>
      </c>
      <c r="BM117" s="461">
        <v>21.022846000000001</v>
      </c>
      <c r="BN117" s="461">
        <v>734.27616799999998</v>
      </c>
      <c r="BO117" s="461">
        <v>1440.2028270000001</v>
      </c>
      <c r="BP117" s="461">
        <v>2.513306</v>
      </c>
      <c r="BQ117" s="461">
        <v>2.3542000000000001</v>
      </c>
      <c r="BR117" s="461">
        <v>2404.23929</v>
      </c>
      <c r="BS117" s="461">
        <v>9.5389879999999998</v>
      </c>
      <c r="BT117" s="461">
        <v>8.5812840000000001</v>
      </c>
      <c r="BU117" s="461">
        <v>3.5627080000000002</v>
      </c>
      <c r="BV117" s="461">
        <v>164.04628299999999</v>
      </c>
      <c r="BW117" s="461">
        <v>17.620187000000001</v>
      </c>
      <c r="BX117" s="461">
        <v>3857.5260659999999</v>
      </c>
      <c r="BY117" s="461">
        <v>799.68005400000004</v>
      </c>
      <c r="BZ117" s="461">
        <v>1.350978</v>
      </c>
      <c r="CA117" s="461">
        <v>18.698915</v>
      </c>
    </row>
    <row r="118" spans="1:79" ht="15" x14ac:dyDescent="0.25">
      <c r="A118" s="449">
        <v>158</v>
      </c>
      <c r="B118" s="440"/>
      <c r="C118" s="441"/>
      <c r="D118" s="442" t="s">
        <v>1</v>
      </c>
      <c r="E118" s="461">
        <v>9.0959719999999997</v>
      </c>
      <c r="F118" s="461">
        <v>16.293210999999999</v>
      </c>
      <c r="G118" s="461">
        <v>159.955883</v>
      </c>
      <c r="H118" s="461">
        <v>9057.1372080000001</v>
      </c>
      <c r="I118" s="461">
        <v>220.700862</v>
      </c>
      <c r="J118" s="461">
        <v>3.6813639999999999</v>
      </c>
      <c r="K118" s="461">
        <v>7.2311940000000003</v>
      </c>
      <c r="L118" s="461">
        <v>283.137877</v>
      </c>
      <c r="M118" s="461">
        <v>9.4698779999999996</v>
      </c>
      <c r="N118" s="461">
        <v>255.95618400000001</v>
      </c>
      <c r="O118" s="461">
        <v>8.5304839999999995</v>
      </c>
      <c r="P118" s="461">
        <v>91.802779000000001</v>
      </c>
      <c r="Q118" s="461">
        <v>9.7692340000000009</v>
      </c>
      <c r="R118" s="461">
        <v>43.714106999999998</v>
      </c>
      <c r="S118" s="461">
        <v>434.67407600000001</v>
      </c>
      <c r="T118" s="461">
        <v>1433.704956</v>
      </c>
      <c r="U118" s="461">
        <v>2269.2130940000002</v>
      </c>
      <c r="V118" s="461">
        <v>336.387204</v>
      </c>
      <c r="W118" s="461">
        <v>12.328875</v>
      </c>
      <c r="X118" s="461">
        <v>5.9600900000000001</v>
      </c>
      <c r="Y118" s="461">
        <v>4.4187919999999998</v>
      </c>
      <c r="Z118" s="461">
        <v>14.528437</v>
      </c>
      <c r="AA118" s="461">
        <v>2733.034431</v>
      </c>
      <c r="AB118" s="461">
        <v>206.46784500000001</v>
      </c>
      <c r="AC118" s="461">
        <v>3.8113739999999998</v>
      </c>
      <c r="AD118" s="461">
        <v>1689.3606070000001</v>
      </c>
      <c r="AE118" s="461">
        <v>30.764855000000001</v>
      </c>
      <c r="AF118" s="461">
        <v>176.728171</v>
      </c>
      <c r="AG118" s="461">
        <v>169.10725400000001</v>
      </c>
      <c r="AH118" s="461">
        <v>331.53377399999999</v>
      </c>
      <c r="AI118" s="461">
        <v>11.519408</v>
      </c>
      <c r="AJ118" s="461">
        <v>170.49316400000001</v>
      </c>
      <c r="AK118" s="461">
        <v>7.8096949999999996</v>
      </c>
      <c r="AL118" s="461">
        <v>92.253197999999998</v>
      </c>
      <c r="AM118" s="461">
        <v>539.20295499999997</v>
      </c>
      <c r="AN118" s="461">
        <v>275.88779599999998</v>
      </c>
      <c r="AO118" s="461">
        <v>4.8650529999999996</v>
      </c>
      <c r="AP118" s="461">
        <v>56.316305</v>
      </c>
      <c r="AQ118" s="461">
        <v>1.3277300000000001</v>
      </c>
      <c r="AR118" s="461">
        <v>7.6925379999999999</v>
      </c>
      <c r="AS118" s="461">
        <v>5.8409300000000002</v>
      </c>
      <c r="AT118" s="461">
        <v>20.431016</v>
      </c>
      <c r="AU118" s="461">
        <v>1894.2310219999999</v>
      </c>
      <c r="AV118" s="461">
        <v>36.513226000000003</v>
      </c>
      <c r="AW118" s="461">
        <v>34.232905000000002</v>
      </c>
      <c r="AX118" s="461">
        <v>546.37346600000001</v>
      </c>
      <c r="AY118" s="461">
        <v>66.560602000000003</v>
      </c>
      <c r="AZ118" s="461">
        <v>139.32866100000001</v>
      </c>
      <c r="BA118" s="461">
        <v>24.176590999999998</v>
      </c>
      <c r="BB118" s="461">
        <v>89.033184000000006</v>
      </c>
      <c r="BC118" s="461">
        <v>8.2110590000000006</v>
      </c>
      <c r="BD118" s="461">
        <v>21.152484999999999</v>
      </c>
      <c r="BE118" s="461">
        <v>16.769694000000001</v>
      </c>
      <c r="BF118" s="461">
        <v>19.410526000000001</v>
      </c>
      <c r="BG118" s="461">
        <v>14.57779</v>
      </c>
      <c r="BH118" s="461">
        <v>70.180502000000004</v>
      </c>
      <c r="BI118" s="461">
        <v>8.4752050000000008</v>
      </c>
      <c r="BJ118" s="461">
        <v>802.96635400000002</v>
      </c>
      <c r="BK118" s="461">
        <v>226.14959999999999</v>
      </c>
      <c r="BL118" s="640">
        <v>44433.89718</v>
      </c>
      <c r="BM118" s="461">
        <v>39.439270999999998</v>
      </c>
      <c r="BN118" s="461">
        <v>447.76884200000001</v>
      </c>
      <c r="BO118" s="461">
        <v>2687.578422</v>
      </c>
      <c r="BP118" s="461">
        <v>9.7579809999999991</v>
      </c>
      <c r="BQ118" s="461">
        <v>3.0197699999999998</v>
      </c>
      <c r="BR118" s="461">
        <v>4751.9587670000001</v>
      </c>
      <c r="BS118" s="461">
        <v>17.799420999999999</v>
      </c>
      <c r="BT118" s="461">
        <v>16.81317</v>
      </c>
      <c r="BU118" s="461">
        <v>7.9155189999999997</v>
      </c>
      <c r="BV118" s="461">
        <v>258.07166000000001</v>
      </c>
      <c r="BW118" s="461">
        <v>34.192802999999998</v>
      </c>
      <c r="BX118" s="461">
        <v>6890.5316590000002</v>
      </c>
      <c r="BY118" s="461">
        <v>1038.2718649999999</v>
      </c>
      <c r="BZ118" s="461">
        <v>2.8371460000000002</v>
      </c>
      <c r="CA118" s="461">
        <v>35.334454000000001</v>
      </c>
    </row>
    <row r="119" spans="1:79" ht="15" x14ac:dyDescent="0.25">
      <c r="A119" s="449">
        <v>159</v>
      </c>
      <c r="B119" s="440"/>
      <c r="C119" s="441"/>
      <c r="D119" s="442" t="s">
        <v>452</v>
      </c>
      <c r="E119" s="461">
        <v>0.100872</v>
      </c>
      <c r="F119" s="461">
        <v>0.17937900000000001</v>
      </c>
      <c r="G119" s="461">
        <v>2.2597510000000001</v>
      </c>
      <c r="H119" s="461">
        <v>132.85280599999999</v>
      </c>
      <c r="I119" s="461">
        <v>2.9099270000000002</v>
      </c>
      <c r="J119" s="461">
        <v>4.8620999999999998E-2</v>
      </c>
      <c r="K119" s="461">
        <v>0.29881200000000002</v>
      </c>
      <c r="L119" s="461">
        <v>2.6033309999999998</v>
      </c>
      <c r="M119" s="461">
        <v>0.26443899999999998</v>
      </c>
      <c r="N119" s="461">
        <v>18.826246000000001</v>
      </c>
      <c r="O119" s="461">
        <v>0.12073299999999999</v>
      </c>
      <c r="P119" s="461">
        <v>0.95902399999999999</v>
      </c>
      <c r="Q119" s="461">
        <v>9.2726000000000003E-2</v>
      </c>
      <c r="R119" s="461">
        <v>0.42546299999999998</v>
      </c>
      <c r="S119" s="461">
        <v>10.986241</v>
      </c>
      <c r="T119" s="461">
        <v>27.901040999999999</v>
      </c>
      <c r="U119" s="461">
        <v>34.746234999999999</v>
      </c>
      <c r="V119" s="461">
        <v>25.744879000000001</v>
      </c>
      <c r="W119" s="461">
        <v>0.144647</v>
      </c>
      <c r="X119" s="461">
        <v>0.110472</v>
      </c>
      <c r="Y119" s="461">
        <v>0.10957600000000001</v>
      </c>
      <c r="Z119" s="461">
        <v>0.16826099999999999</v>
      </c>
      <c r="AA119" s="461">
        <v>36.508127000000002</v>
      </c>
      <c r="AB119" s="461">
        <v>7.1413970000000004</v>
      </c>
      <c r="AC119" s="461">
        <v>6.4106999999999997E-2</v>
      </c>
      <c r="AD119" s="461">
        <v>35.441754000000003</v>
      </c>
      <c r="AE119" s="461">
        <v>0.37148300000000001</v>
      </c>
      <c r="AF119" s="461">
        <v>1.789183</v>
      </c>
      <c r="AG119" s="461">
        <v>15.207974999999999</v>
      </c>
      <c r="AH119" s="461">
        <v>17.333613</v>
      </c>
      <c r="AI119" s="461">
        <v>0.15065999999999999</v>
      </c>
      <c r="AJ119" s="461">
        <v>1.781156</v>
      </c>
      <c r="AK119" s="461">
        <v>6.6031999999999993E-2</v>
      </c>
      <c r="AL119" s="461">
        <v>5.1979040000000003</v>
      </c>
      <c r="AM119" s="461">
        <v>15.040819000000001</v>
      </c>
      <c r="AN119" s="461">
        <v>9.8456700000000001</v>
      </c>
      <c r="AO119" s="461">
        <v>5.2850000000000001E-2</v>
      </c>
      <c r="AP119" s="461">
        <v>0.74938400000000005</v>
      </c>
      <c r="AQ119" s="461">
        <v>1.397E-2</v>
      </c>
      <c r="AR119" s="461">
        <v>0.12651399999999999</v>
      </c>
      <c r="AS119" s="461">
        <v>8.6486999999999994E-2</v>
      </c>
      <c r="AT119" s="461">
        <v>0.200403</v>
      </c>
      <c r="AU119" s="461">
        <v>76.754589999999993</v>
      </c>
      <c r="AV119" s="461">
        <v>0.26866200000000001</v>
      </c>
      <c r="AW119" s="461">
        <v>0.38253999999999999</v>
      </c>
      <c r="AX119" s="461">
        <v>26.197257</v>
      </c>
      <c r="AY119" s="461">
        <v>1.5531550000000001</v>
      </c>
      <c r="AZ119" s="461">
        <v>16.129092</v>
      </c>
      <c r="BA119" s="461">
        <v>0.291184</v>
      </c>
      <c r="BB119" s="461">
        <v>8.1144870000000004</v>
      </c>
      <c r="BC119" s="461">
        <v>8.9912000000000006E-2</v>
      </c>
      <c r="BD119" s="461">
        <v>0.52736300000000003</v>
      </c>
      <c r="BE119" s="461">
        <v>0.135245</v>
      </c>
      <c r="BF119" s="461">
        <v>0.210783</v>
      </c>
      <c r="BG119" s="461">
        <v>0.20942</v>
      </c>
      <c r="BH119" s="461">
        <v>3.1221399999999999</v>
      </c>
      <c r="BI119" s="461">
        <v>7.4133000000000004E-2</v>
      </c>
      <c r="BJ119" s="461">
        <v>16.818061</v>
      </c>
      <c r="BK119" s="461">
        <v>25.638016</v>
      </c>
      <c r="BL119" s="640">
        <v>514.20997399999999</v>
      </c>
      <c r="BM119" s="461">
        <v>0.46686100000000003</v>
      </c>
      <c r="BN119" s="461">
        <v>58.567014</v>
      </c>
      <c r="BO119" s="461">
        <v>45.216267000000002</v>
      </c>
      <c r="BP119" s="461">
        <v>8.1359000000000001E-2</v>
      </c>
      <c r="BQ119" s="461">
        <v>5.3563E-2</v>
      </c>
      <c r="BR119" s="461">
        <v>45.140315000000001</v>
      </c>
      <c r="BS119" s="461">
        <v>0.22708700000000001</v>
      </c>
      <c r="BT119" s="461">
        <v>0.251023</v>
      </c>
      <c r="BU119" s="461">
        <v>7.3284000000000002E-2</v>
      </c>
      <c r="BV119" s="461">
        <v>7.2487259999999996</v>
      </c>
      <c r="BW119" s="461">
        <v>0.392376</v>
      </c>
      <c r="BX119" s="461">
        <v>85.825854000000007</v>
      </c>
      <c r="BY119" s="461">
        <v>44.88138</v>
      </c>
      <c r="BZ119" s="461">
        <v>3.4827999999999998E-2</v>
      </c>
      <c r="CA119" s="461">
        <v>0.343941</v>
      </c>
    </row>
    <row r="120" spans="1:79" ht="15" x14ac:dyDescent="0.25">
      <c r="A120" s="449">
        <v>160</v>
      </c>
      <c r="B120" s="457" t="s">
        <v>2</v>
      </c>
      <c r="C120" s="457" t="s">
        <v>496</v>
      </c>
      <c r="D120" s="458" t="s">
        <v>0</v>
      </c>
      <c r="E120" s="463">
        <v>30425.015728999999</v>
      </c>
      <c r="F120" s="463">
        <v>18896.117074999998</v>
      </c>
      <c r="G120" s="463">
        <v>40106.676004000001</v>
      </c>
      <c r="H120" s="463">
        <v>212311.462963</v>
      </c>
      <c r="I120" s="463">
        <v>68548.175963999995</v>
      </c>
      <c r="J120" s="463">
        <v>11950.302557999999</v>
      </c>
      <c r="K120" s="463">
        <v>12996.051957</v>
      </c>
      <c r="L120" s="463">
        <v>69979.034549999997</v>
      </c>
      <c r="M120" s="463">
        <v>12699.230738</v>
      </c>
      <c r="N120" s="463">
        <v>66127.934401000006</v>
      </c>
      <c r="O120" s="463">
        <v>15252.743691</v>
      </c>
      <c r="P120" s="463">
        <v>40850.366435000004</v>
      </c>
      <c r="Q120" s="463">
        <v>39283.045845000001</v>
      </c>
      <c r="R120" s="463">
        <v>37036.919097999998</v>
      </c>
      <c r="S120" s="463">
        <v>42827.327553000003</v>
      </c>
      <c r="T120" s="463">
        <v>127407.18440300001</v>
      </c>
      <c r="U120" s="463">
        <v>81630.778116000001</v>
      </c>
      <c r="V120" s="463">
        <v>35967.899125000004</v>
      </c>
      <c r="W120" s="463">
        <v>17026.486752000001</v>
      </c>
      <c r="X120" s="463">
        <v>15035.834088</v>
      </c>
      <c r="Y120" s="463">
        <v>13592.412786999999</v>
      </c>
      <c r="Z120" s="463">
        <v>27099.313305</v>
      </c>
      <c r="AA120" s="463">
        <v>168710.66042999999</v>
      </c>
      <c r="AB120" s="463">
        <v>36100.066879999998</v>
      </c>
      <c r="AC120" s="463">
        <v>13314.924650000001</v>
      </c>
      <c r="AD120" s="463">
        <v>107556.544656</v>
      </c>
      <c r="AE120" s="463">
        <v>42920.047519</v>
      </c>
      <c r="AF120" s="463">
        <v>44596.782185999997</v>
      </c>
      <c r="AG120" s="463">
        <v>34645.80977</v>
      </c>
      <c r="AH120" s="463">
        <v>74702.797158000001</v>
      </c>
      <c r="AI120" s="463">
        <v>13326.643559</v>
      </c>
      <c r="AJ120" s="463">
        <v>54925.240479</v>
      </c>
      <c r="AK120" s="463">
        <v>16661.835768000001</v>
      </c>
      <c r="AL120" s="463">
        <v>21320.665742000001</v>
      </c>
      <c r="AM120" s="463">
        <v>125691.92884199999</v>
      </c>
      <c r="AN120" s="463">
        <v>23728.737658999999</v>
      </c>
      <c r="AO120" s="463">
        <v>13227.302254</v>
      </c>
      <c r="AP120" s="463">
        <v>40728.426593999997</v>
      </c>
      <c r="AQ120" s="463">
        <v>10446.838634</v>
      </c>
      <c r="AR120" s="463">
        <v>26549.511063000002</v>
      </c>
      <c r="AS120" s="463">
        <v>12264.073047</v>
      </c>
      <c r="AT120" s="463">
        <v>25210.439504000002</v>
      </c>
      <c r="AU120" s="463">
        <v>166497.11348500001</v>
      </c>
      <c r="AV120" s="463">
        <v>64619.724601000002</v>
      </c>
      <c r="AW120" s="463">
        <v>29943.073106</v>
      </c>
      <c r="AX120" s="463">
        <v>42921.410921000002</v>
      </c>
      <c r="AY120" s="463">
        <v>38408.358634999997</v>
      </c>
      <c r="AZ120" s="463">
        <v>38454.152747</v>
      </c>
      <c r="BA120" s="463">
        <v>11695.791132</v>
      </c>
      <c r="BB120" s="463">
        <v>23415.890149999999</v>
      </c>
      <c r="BC120" s="463">
        <v>11356.077767999999</v>
      </c>
      <c r="BD120" s="463">
        <v>32420.590849</v>
      </c>
      <c r="BE120" s="463">
        <v>23587.705107000002</v>
      </c>
      <c r="BF120" s="463">
        <v>19258.733412000001</v>
      </c>
      <c r="BG120" s="463">
        <v>20374.914611</v>
      </c>
      <c r="BH120" s="463">
        <v>34134.589741000003</v>
      </c>
      <c r="BI120" s="463">
        <v>26730.556215000001</v>
      </c>
      <c r="BJ120" s="463">
        <v>60012.303099999997</v>
      </c>
      <c r="BK120" s="463">
        <v>51171.935082000004</v>
      </c>
      <c r="BL120" s="463">
        <v>697531.30555799999</v>
      </c>
      <c r="BM120" s="463">
        <v>19692.281190999998</v>
      </c>
      <c r="BN120" s="463">
        <v>44429.795436</v>
      </c>
      <c r="BO120" s="463">
        <v>195491.10088099999</v>
      </c>
      <c r="BP120" s="463">
        <v>38581.311324000002</v>
      </c>
      <c r="BQ120" s="463">
        <v>9537.5883059999996</v>
      </c>
      <c r="BR120" s="463">
        <v>169255.43444400001</v>
      </c>
      <c r="BS120" s="463">
        <v>15258.787716999999</v>
      </c>
      <c r="BT120" s="463">
        <v>25927.873196</v>
      </c>
      <c r="BU120" s="463">
        <v>17245.722228999999</v>
      </c>
      <c r="BV120" s="463">
        <v>50701.713198999998</v>
      </c>
      <c r="BW120" s="463">
        <v>39628.456584</v>
      </c>
      <c r="BX120" s="463">
        <v>206275.02442500001</v>
      </c>
      <c r="BY120" s="463">
        <v>129881.083334</v>
      </c>
      <c r="BZ120" s="463">
        <v>10086.756828</v>
      </c>
      <c r="CA120" s="463">
        <v>24225.597729000001</v>
      </c>
    </row>
    <row r="121" spans="1:79" ht="15" x14ac:dyDescent="0.25">
      <c r="A121" s="449">
        <v>161</v>
      </c>
      <c r="B121" s="457"/>
      <c r="C121" s="457"/>
      <c r="D121" s="458" t="s">
        <v>451</v>
      </c>
      <c r="E121" s="463">
        <v>31499.540009</v>
      </c>
      <c r="F121" s="463">
        <v>22760.821595000001</v>
      </c>
      <c r="G121" s="463">
        <v>49201.173806999999</v>
      </c>
      <c r="H121" s="463">
        <v>254293.89447900001</v>
      </c>
      <c r="I121" s="463">
        <v>77169.591797999994</v>
      </c>
      <c r="J121" s="463">
        <v>13255.324941000001</v>
      </c>
      <c r="K121" s="463">
        <v>13682.418858000001</v>
      </c>
      <c r="L121" s="463">
        <v>73112.330723999999</v>
      </c>
      <c r="M121" s="463">
        <v>18554.207438000001</v>
      </c>
      <c r="N121" s="463">
        <v>66095.007687999998</v>
      </c>
      <c r="O121" s="463">
        <v>20981.833203999999</v>
      </c>
      <c r="P121" s="463">
        <v>42880.322242000002</v>
      </c>
      <c r="Q121" s="463">
        <v>36518.137905000003</v>
      </c>
      <c r="R121" s="463">
        <v>42656.055133000002</v>
      </c>
      <c r="S121" s="463">
        <v>45558.714096999996</v>
      </c>
      <c r="T121" s="463">
        <v>140175.06813599999</v>
      </c>
      <c r="U121" s="463">
        <v>91342.738744999995</v>
      </c>
      <c r="V121" s="463">
        <v>48661.465493999996</v>
      </c>
      <c r="W121" s="463">
        <v>20361.844894999998</v>
      </c>
      <c r="X121" s="463">
        <v>15079.42993</v>
      </c>
      <c r="Y121" s="463">
        <v>14888.597814000001</v>
      </c>
      <c r="Z121" s="463">
        <v>29935.846129000001</v>
      </c>
      <c r="AA121" s="463">
        <v>170278.80466200001</v>
      </c>
      <c r="AB121" s="463">
        <v>36872.430007000003</v>
      </c>
      <c r="AC121" s="463">
        <v>17408.71488</v>
      </c>
      <c r="AD121" s="463">
        <v>122582.028533</v>
      </c>
      <c r="AE121" s="463">
        <v>42308.843451000001</v>
      </c>
      <c r="AF121" s="463">
        <v>52090.846727999997</v>
      </c>
      <c r="AG121" s="463">
        <v>39617.144149</v>
      </c>
      <c r="AH121" s="463">
        <v>76537.837438999995</v>
      </c>
      <c r="AI121" s="463">
        <v>15432.348544</v>
      </c>
      <c r="AJ121" s="463">
        <v>59962.14572</v>
      </c>
      <c r="AK121" s="463">
        <v>18293.584601999999</v>
      </c>
      <c r="AL121" s="463">
        <v>26469.121233999998</v>
      </c>
      <c r="AM121" s="463">
        <v>128082.194552</v>
      </c>
      <c r="AN121" s="463">
        <v>27925.652419999999</v>
      </c>
      <c r="AO121" s="463">
        <v>15095.675614</v>
      </c>
      <c r="AP121" s="463">
        <v>42870.213972999998</v>
      </c>
      <c r="AQ121" s="463">
        <v>12146.568544</v>
      </c>
      <c r="AR121" s="463">
        <v>25546.565191000002</v>
      </c>
      <c r="AS121" s="463">
        <v>15738.765396999999</v>
      </c>
      <c r="AT121" s="463">
        <v>27895.854294000001</v>
      </c>
      <c r="AU121" s="463">
        <v>158800.86017599999</v>
      </c>
      <c r="AV121" s="463">
        <v>59158.322042</v>
      </c>
      <c r="AW121" s="463">
        <v>30711.230217</v>
      </c>
      <c r="AX121" s="463">
        <v>58425.771093000003</v>
      </c>
      <c r="AY121" s="463">
        <v>48898.166465000002</v>
      </c>
      <c r="AZ121" s="463">
        <v>37661.266094999999</v>
      </c>
      <c r="BA121" s="463">
        <v>13228.151347000001</v>
      </c>
      <c r="BB121" s="463">
        <v>23854.765088</v>
      </c>
      <c r="BC121" s="463">
        <v>12310.829607</v>
      </c>
      <c r="BD121" s="463">
        <v>36339.822072000003</v>
      </c>
      <c r="BE121" s="463">
        <v>24476.556038999999</v>
      </c>
      <c r="BF121" s="463">
        <v>23087.768443000001</v>
      </c>
      <c r="BG121" s="463">
        <v>20902.958868000002</v>
      </c>
      <c r="BH121" s="463">
        <v>39025.305302000001</v>
      </c>
      <c r="BI121" s="463">
        <v>29033.148298</v>
      </c>
      <c r="BJ121" s="463">
        <v>68608.756221999996</v>
      </c>
      <c r="BK121" s="463">
        <v>47998.877697000004</v>
      </c>
      <c r="BL121" s="463">
        <v>716321.94981300004</v>
      </c>
      <c r="BM121" s="463">
        <v>23791.285386</v>
      </c>
      <c r="BN121" s="463">
        <v>48129.793062999997</v>
      </c>
      <c r="BO121" s="463">
        <v>187394.801897</v>
      </c>
      <c r="BP121" s="463">
        <v>36229.831935000002</v>
      </c>
      <c r="BQ121" s="463">
        <v>10294.187008999999</v>
      </c>
      <c r="BR121" s="463">
        <v>186077.33349700001</v>
      </c>
      <c r="BS121" s="463">
        <v>19217.899511</v>
      </c>
      <c r="BT121" s="463">
        <v>27737.631262999999</v>
      </c>
      <c r="BU121" s="463">
        <v>18857.388767</v>
      </c>
      <c r="BV121" s="463">
        <v>59996.679436999999</v>
      </c>
      <c r="BW121" s="463">
        <v>39451.642306000002</v>
      </c>
      <c r="BX121" s="463">
        <v>226652.009357</v>
      </c>
      <c r="BY121" s="463">
        <v>135934.36580100001</v>
      </c>
      <c r="BZ121" s="463">
        <v>11048.602299</v>
      </c>
      <c r="CA121" s="463">
        <v>27027.605501999999</v>
      </c>
    </row>
    <row r="122" spans="1:79" ht="15" x14ac:dyDescent="0.25">
      <c r="A122" s="449">
        <v>162</v>
      </c>
      <c r="B122" s="457"/>
      <c r="C122" s="457"/>
      <c r="D122" s="458" t="s">
        <v>1</v>
      </c>
      <c r="E122" s="463">
        <v>51562.853529</v>
      </c>
      <c r="F122" s="463">
        <v>33695.831248000002</v>
      </c>
      <c r="G122" s="463">
        <v>72220.077948000006</v>
      </c>
      <c r="H122" s="463">
        <v>374590.63390000002</v>
      </c>
      <c r="I122" s="463">
        <v>119881.39662699999</v>
      </c>
      <c r="J122" s="463">
        <v>20654.981822999998</v>
      </c>
      <c r="K122" s="463">
        <v>22384.809606999999</v>
      </c>
      <c r="L122" s="463">
        <v>118695.984669</v>
      </c>
      <c r="M122" s="463">
        <v>24667.827017</v>
      </c>
      <c r="N122" s="463">
        <v>109885.76676899999</v>
      </c>
      <c r="O122" s="463">
        <v>28737.275440000001</v>
      </c>
      <c r="P122" s="463">
        <v>69978.876204</v>
      </c>
      <c r="Q122" s="463">
        <v>63830.665589999997</v>
      </c>
      <c r="R122" s="463">
        <v>64233.255003999999</v>
      </c>
      <c r="S122" s="463">
        <v>73016.099384000001</v>
      </c>
      <c r="T122" s="463">
        <v>220645.40634399999</v>
      </c>
      <c r="U122" s="463">
        <v>140748.753803</v>
      </c>
      <c r="V122" s="463">
        <v>67156.574076999997</v>
      </c>
      <c r="W122" s="463">
        <v>31136.271226000001</v>
      </c>
      <c r="X122" s="463">
        <v>25448.349635999999</v>
      </c>
      <c r="Y122" s="463">
        <v>23776.835121</v>
      </c>
      <c r="Z122" s="463">
        <v>47340.482289</v>
      </c>
      <c r="AA122" s="463">
        <v>280720.850706</v>
      </c>
      <c r="AB122" s="463">
        <v>61010.133109000002</v>
      </c>
      <c r="AC122" s="463">
        <v>25066.893364</v>
      </c>
      <c r="AD122" s="463">
        <v>188890.849426</v>
      </c>
      <c r="AE122" s="463">
        <v>71947.943880000006</v>
      </c>
      <c r="AF122" s="463">
        <v>78873.372524999999</v>
      </c>
      <c r="AG122" s="463">
        <v>60782.341207999998</v>
      </c>
      <c r="AH122" s="463">
        <v>126106.99176400001</v>
      </c>
      <c r="AI122" s="463">
        <v>23698.846756999999</v>
      </c>
      <c r="AJ122" s="463">
        <v>95284.216547999997</v>
      </c>
      <c r="AK122" s="463">
        <v>29168.847902000001</v>
      </c>
      <c r="AL122" s="463">
        <v>40138.720726</v>
      </c>
      <c r="AM122" s="463">
        <v>209271.440569</v>
      </c>
      <c r="AN122" s="463">
        <v>42711.425553000001</v>
      </c>
      <c r="AO122" s="463">
        <v>22757.739979999998</v>
      </c>
      <c r="AP122" s="463">
        <v>69540.769551000005</v>
      </c>
      <c r="AQ122" s="463">
        <v>18898.203081</v>
      </c>
      <c r="AR122" s="463">
        <v>42932.963599000002</v>
      </c>
      <c r="AS122" s="463">
        <v>22591.895849</v>
      </c>
      <c r="AT122" s="463">
        <v>44072.464273999998</v>
      </c>
      <c r="AU122" s="463">
        <v>269389.50109699997</v>
      </c>
      <c r="AV122" s="463">
        <v>104816.420163</v>
      </c>
      <c r="AW122" s="463">
        <v>50819.478513000002</v>
      </c>
      <c r="AX122" s="463">
        <v>79336.955671999996</v>
      </c>
      <c r="AY122" s="463">
        <v>70221.042778000003</v>
      </c>
      <c r="AZ122" s="463">
        <v>65385.242243000001</v>
      </c>
      <c r="BA122" s="463">
        <v>20549.939590999998</v>
      </c>
      <c r="BB122" s="463">
        <v>38896.198300999997</v>
      </c>
      <c r="BC122" s="463">
        <v>19893.484068000002</v>
      </c>
      <c r="BD122" s="463">
        <v>57021.443603</v>
      </c>
      <c r="BE122" s="463">
        <v>39761.652914999999</v>
      </c>
      <c r="BF122" s="463">
        <v>34818.717471999997</v>
      </c>
      <c r="BG122" s="463">
        <v>33897.713628999998</v>
      </c>
      <c r="BH122" s="463">
        <v>60498.927967000003</v>
      </c>
      <c r="BI122" s="463">
        <v>45654.795383999997</v>
      </c>
      <c r="BJ122" s="463">
        <v>105563.723191</v>
      </c>
      <c r="BK122" s="463">
        <v>82845.461704000001</v>
      </c>
      <c r="BL122" s="463">
        <v>1157578.9406389999</v>
      </c>
      <c r="BM122" s="463">
        <v>35629.178748999999</v>
      </c>
      <c r="BN122" s="463">
        <v>77508.534664999999</v>
      </c>
      <c r="BO122" s="463">
        <v>317391.63339099998</v>
      </c>
      <c r="BP122" s="463">
        <v>62769.973563</v>
      </c>
      <c r="BQ122" s="463">
        <v>16616.319973000001</v>
      </c>
      <c r="BR122" s="463">
        <v>288770.74329100002</v>
      </c>
      <c r="BS122" s="463">
        <v>28082.732176000001</v>
      </c>
      <c r="BT122" s="463">
        <v>44802.251134999999</v>
      </c>
      <c r="BU122" s="463">
        <v>30338.674232000001</v>
      </c>
      <c r="BV122" s="463">
        <v>88940.440596999993</v>
      </c>
      <c r="BW122" s="463">
        <v>66183.400280000002</v>
      </c>
      <c r="BX122" s="463">
        <v>353101.83247199998</v>
      </c>
      <c r="BY122" s="463">
        <v>222159.29792400001</v>
      </c>
      <c r="BZ122" s="463">
        <v>17776.039676</v>
      </c>
      <c r="CA122" s="463">
        <v>42183.027907000003</v>
      </c>
    </row>
    <row r="123" spans="1:79" ht="15" x14ac:dyDescent="0.25">
      <c r="A123" s="449">
        <v>163</v>
      </c>
      <c r="B123" s="457"/>
      <c r="C123" s="457"/>
      <c r="D123" s="458" t="s">
        <v>452</v>
      </c>
      <c r="E123" s="463">
        <v>31535.682487999999</v>
      </c>
      <c r="F123" s="463">
        <v>20848.198003000001</v>
      </c>
      <c r="G123" s="463">
        <v>45240.133922000001</v>
      </c>
      <c r="H123" s="463">
        <v>224029.89798199999</v>
      </c>
      <c r="I123" s="463">
        <v>73528.311511000007</v>
      </c>
      <c r="J123" s="463">
        <v>12889.504245</v>
      </c>
      <c r="K123" s="463">
        <v>13984.227317999999</v>
      </c>
      <c r="L123" s="463">
        <v>72676.327558000005</v>
      </c>
      <c r="M123" s="463">
        <v>15851.824903999999</v>
      </c>
      <c r="N123" s="463">
        <v>65785.869558000006</v>
      </c>
      <c r="O123" s="463">
        <v>18133.327812</v>
      </c>
      <c r="P123" s="463">
        <v>43236.756520000003</v>
      </c>
      <c r="Q123" s="463">
        <v>37327.267542000001</v>
      </c>
      <c r="R123" s="463">
        <v>38565.063608999997</v>
      </c>
      <c r="S123" s="463">
        <v>44720.338585999998</v>
      </c>
      <c r="T123" s="463">
        <v>134568.00726799999</v>
      </c>
      <c r="U123" s="463">
        <v>85443.617939000003</v>
      </c>
      <c r="V123" s="463">
        <v>42333.775128000001</v>
      </c>
      <c r="W123" s="463">
        <v>20240.895428</v>
      </c>
      <c r="X123" s="463">
        <v>15766.773565</v>
      </c>
      <c r="Y123" s="463">
        <v>14976.947021</v>
      </c>
      <c r="Z123" s="463">
        <v>29630.426001</v>
      </c>
      <c r="AA123" s="463">
        <v>165363.01796900001</v>
      </c>
      <c r="AB123" s="463">
        <v>37264.458575999997</v>
      </c>
      <c r="AC123" s="463">
        <v>16218.525732</v>
      </c>
      <c r="AD123" s="463">
        <v>115324.060528</v>
      </c>
      <c r="AE123" s="463">
        <v>42353.553001</v>
      </c>
      <c r="AF123" s="463">
        <v>48771.261195999999</v>
      </c>
      <c r="AG123" s="463">
        <v>37516.734255000003</v>
      </c>
      <c r="AH123" s="463">
        <v>75254.983345000001</v>
      </c>
      <c r="AI123" s="463">
        <v>14923.941206</v>
      </c>
      <c r="AJ123" s="463">
        <v>58805.314410999999</v>
      </c>
      <c r="AK123" s="463">
        <v>18254.105152</v>
      </c>
      <c r="AL123" s="463">
        <v>26512.726828999999</v>
      </c>
      <c r="AM123" s="463">
        <v>126266.21679200001</v>
      </c>
      <c r="AN123" s="463">
        <v>27259.550491000002</v>
      </c>
      <c r="AO123" s="463">
        <v>13580.948017999999</v>
      </c>
      <c r="AP123" s="463">
        <v>41995.244955000002</v>
      </c>
      <c r="AQ123" s="463">
        <v>12220.588258</v>
      </c>
      <c r="AR123" s="463">
        <v>25788.970548000001</v>
      </c>
      <c r="AS123" s="463">
        <v>14246.080943999999</v>
      </c>
      <c r="AT123" s="463">
        <v>27401.726705000001</v>
      </c>
      <c r="AU123" s="463">
        <v>157721.163099</v>
      </c>
      <c r="AV123" s="463">
        <v>62008.238844</v>
      </c>
      <c r="AW123" s="463">
        <v>31451.525521</v>
      </c>
      <c r="AX123" s="463">
        <v>48183.826187999999</v>
      </c>
      <c r="AY123" s="463">
        <v>43905.091644</v>
      </c>
      <c r="AZ123" s="463">
        <v>39849.652811</v>
      </c>
      <c r="BA123" s="463">
        <v>12822.245944</v>
      </c>
      <c r="BB123" s="463">
        <v>23582.301831000001</v>
      </c>
      <c r="BC123" s="463">
        <v>12558.926577</v>
      </c>
      <c r="BD123" s="463">
        <v>35731.759871000002</v>
      </c>
      <c r="BE123" s="463">
        <v>23317.588114999999</v>
      </c>
      <c r="BF123" s="463">
        <v>22080.896756999999</v>
      </c>
      <c r="BG123" s="463">
        <v>20242.977081000001</v>
      </c>
      <c r="BH123" s="463">
        <v>37647.364715999996</v>
      </c>
      <c r="BI123" s="463">
        <v>27464.808545</v>
      </c>
      <c r="BJ123" s="463">
        <v>65079.338026999998</v>
      </c>
      <c r="BK123" s="463">
        <v>50519.910658000001</v>
      </c>
      <c r="BL123" s="463">
        <v>675118.47871099995</v>
      </c>
      <c r="BM123" s="463">
        <v>22525.890756000001</v>
      </c>
      <c r="BN123" s="463">
        <v>49323.691446999997</v>
      </c>
      <c r="BO123" s="463">
        <v>184054.98433599999</v>
      </c>
      <c r="BP123" s="463">
        <v>36813.538284000002</v>
      </c>
      <c r="BQ123" s="463">
        <v>10429.604112000001</v>
      </c>
      <c r="BR123" s="463">
        <v>171049.72925500001</v>
      </c>
      <c r="BS123" s="463">
        <v>17869.095250999999</v>
      </c>
      <c r="BT123" s="463">
        <v>27742.386374000002</v>
      </c>
      <c r="BU123" s="463">
        <v>19235.434692999999</v>
      </c>
      <c r="BV123" s="463">
        <v>53674.598738000001</v>
      </c>
      <c r="BW123" s="463">
        <v>39955.422808000003</v>
      </c>
      <c r="BX123" s="463">
        <v>212250.69669099999</v>
      </c>
      <c r="BY123" s="463">
        <v>135662.99018399999</v>
      </c>
      <c r="BZ123" s="463">
        <v>11337.832058</v>
      </c>
      <c r="CA123" s="463">
        <v>25889.274518999999</v>
      </c>
    </row>
    <row r="124" spans="1:79" ht="15" x14ac:dyDescent="0.25">
      <c r="A124" s="449">
        <v>164</v>
      </c>
      <c r="B124" s="459"/>
      <c r="C124" s="459" t="s">
        <v>497</v>
      </c>
      <c r="D124" s="460" t="s">
        <v>0</v>
      </c>
      <c r="E124" s="464">
        <v>593.02898600000003</v>
      </c>
      <c r="F124" s="464">
        <v>371.29245600000002</v>
      </c>
      <c r="G124" s="464">
        <v>824.29961500000002</v>
      </c>
      <c r="H124" s="464">
        <v>6487.4120430000003</v>
      </c>
      <c r="I124" s="464">
        <v>1458.187968</v>
      </c>
      <c r="J124" s="464">
        <v>226.53728100000001</v>
      </c>
      <c r="K124" s="464">
        <v>233.552077</v>
      </c>
      <c r="L124" s="464">
        <v>1481.709558</v>
      </c>
      <c r="M124" s="464">
        <v>225.947903</v>
      </c>
      <c r="N124" s="464">
        <v>1255.4688369999999</v>
      </c>
      <c r="O124" s="464">
        <v>290.60903200000001</v>
      </c>
      <c r="P124" s="464">
        <v>848.234148</v>
      </c>
      <c r="Q124" s="464">
        <v>732.88791600000002</v>
      </c>
      <c r="R124" s="464">
        <v>729.82545100000004</v>
      </c>
      <c r="S124" s="464">
        <v>837.267562</v>
      </c>
      <c r="T124" s="464">
        <v>3094.5710899999999</v>
      </c>
      <c r="U124" s="464">
        <v>2271.2744280000002</v>
      </c>
      <c r="V124" s="464">
        <v>758.78824899999995</v>
      </c>
      <c r="W124" s="464">
        <v>330.540008</v>
      </c>
      <c r="X124" s="464">
        <v>271.08427599999999</v>
      </c>
      <c r="Y124" s="464">
        <v>247.299691</v>
      </c>
      <c r="Z124" s="464">
        <v>532.57075099999997</v>
      </c>
      <c r="AA124" s="464">
        <v>4952.1029790000002</v>
      </c>
      <c r="AB124" s="464">
        <v>709.65885700000001</v>
      </c>
      <c r="AC124" s="464">
        <v>252.438412</v>
      </c>
      <c r="AD124" s="464">
        <v>2617.0717009999998</v>
      </c>
      <c r="AE124" s="464">
        <v>824.87485600000002</v>
      </c>
      <c r="AF124" s="464">
        <v>964.55109200000004</v>
      </c>
      <c r="AG124" s="464">
        <v>640.97777199999996</v>
      </c>
      <c r="AH124" s="464">
        <v>1465.863983</v>
      </c>
      <c r="AI124" s="464">
        <v>261.055094</v>
      </c>
      <c r="AJ124" s="464">
        <v>1189.713006</v>
      </c>
      <c r="AK124" s="464">
        <v>330.754977</v>
      </c>
      <c r="AL124" s="464">
        <v>394.69508400000001</v>
      </c>
      <c r="AM124" s="464">
        <v>2528.9051009999998</v>
      </c>
      <c r="AN124" s="464">
        <v>458.00478800000002</v>
      </c>
      <c r="AO124" s="464">
        <v>247.81724800000001</v>
      </c>
      <c r="AP124" s="464">
        <v>768.76990499999999</v>
      </c>
      <c r="AQ124" s="464">
        <v>206.726911</v>
      </c>
      <c r="AR124" s="464">
        <v>498.51619399999998</v>
      </c>
      <c r="AS124" s="464">
        <v>223.11312599999999</v>
      </c>
      <c r="AT124" s="464">
        <v>481.11577499999999</v>
      </c>
      <c r="AU124" s="464">
        <v>4748.2883149999998</v>
      </c>
      <c r="AV124" s="464">
        <v>1364.0420779999999</v>
      </c>
      <c r="AW124" s="464">
        <v>583.35498900000005</v>
      </c>
      <c r="AX124" s="464">
        <v>892.26708199999996</v>
      </c>
      <c r="AY124" s="464">
        <v>784.43623000000002</v>
      </c>
      <c r="AZ124" s="464">
        <v>726.18254300000001</v>
      </c>
      <c r="BA124" s="464">
        <v>242.76131599999999</v>
      </c>
      <c r="BB124" s="464">
        <v>411.578463</v>
      </c>
      <c r="BC124" s="464">
        <v>227.30838499999999</v>
      </c>
      <c r="BD124" s="464">
        <v>583.53125799999998</v>
      </c>
      <c r="BE124" s="464">
        <v>469.37036499999999</v>
      </c>
      <c r="BF124" s="464">
        <v>393.34579100000002</v>
      </c>
      <c r="BG124" s="464">
        <v>375.31669499999998</v>
      </c>
      <c r="BH124" s="464">
        <v>619.48632299999997</v>
      </c>
      <c r="BI124" s="464">
        <v>524.06845699999997</v>
      </c>
      <c r="BJ124" s="464">
        <v>1358.6135119999999</v>
      </c>
      <c r="BK124" s="464">
        <v>1004.093541</v>
      </c>
      <c r="BL124" s="464">
        <v>31296.304840000001</v>
      </c>
      <c r="BM124" s="464">
        <v>404.091249</v>
      </c>
      <c r="BN124" s="464">
        <v>842.42568600000004</v>
      </c>
      <c r="BO124" s="464">
        <v>7021.7172170000003</v>
      </c>
      <c r="BP124" s="464">
        <v>747.54697799999997</v>
      </c>
      <c r="BQ124" s="464">
        <v>184.51751999999999</v>
      </c>
      <c r="BR124" s="464">
        <v>5186.2650880000001</v>
      </c>
      <c r="BS124" s="464">
        <v>293.17534999999998</v>
      </c>
      <c r="BT124" s="464">
        <v>503.23195399999997</v>
      </c>
      <c r="BU124" s="464">
        <v>328.84999299999998</v>
      </c>
      <c r="BV124" s="464">
        <v>1037.388203</v>
      </c>
      <c r="BW124" s="464">
        <v>768.941057</v>
      </c>
      <c r="BX124" s="464">
        <v>5829.2219880000002</v>
      </c>
      <c r="BY124" s="464">
        <v>2886.9065019999998</v>
      </c>
      <c r="BZ124" s="464">
        <v>188.17692199999999</v>
      </c>
      <c r="CA124" s="464">
        <v>462.41884199999998</v>
      </c>
    </row>
    <row r="125" spans="1:79" ht="15" x14ac:dyDescent="0.25">
      <c r="A125" s="449">
        <v>165</v>
      </c>
      <c r="B125" s="459"/>
      <c r="C125" s="459"/>
      <c r="D125" s="460" t="s">
        <v>451</v>
      </c>
      <c r="E125" s="464">
        <v>608.37068199999999</v>
      </c>
      <c r="F125" s="464">
        <v>445.14407799999998</v>
      </c>
      <c r="G125" s="464">
        <v>996.18991300000005</v>
      </c>
      <c r="H125" s="464">
        <v>6676.4916069999999</v>
      </c>
      <c r="I125" s="464">
        <v>1546.8118629999999</v>
      </c>
      <c r="J125" s="464">
        <v>250.067657</v>
      </c>
      <c r="K125" s="464">
        <v>240.55584099999999</v>
      </c>
      <c r="L125" s="464">
        <v>1408.99944</v>
      </c>
      <c r="M125" s="464">
        <v>329.91948200000002</v>
      </c>
      <c r="N125" s="464">
        <v>1201.5045480000001</v>
      </c>
      <c r="O125" s="464">
        <v>396.69279699999998</v>
      </c>
      <c r="P125" s="464">
        <v>842.340057</v>
      </c>
      <c r="Q125" s="464">
        <v>659.96544600000004</v>
      </c>
      <c r="R125" s="464">
        <v>829.56963699999994</v>
      </c>
      <c r="S125" s="464">
        <v>857.76219500000002</v>
      </c>
      <c r="T125" s="464">
        <v>3152.0263810000001</v>
      </c>
      <c r="U125" s="464">
        <v>1984.2172579999999</v>
      </c>
      <c r="V125" s="464">
        <v>995.84587999999997</v>
      </c>
      <c r="W125" s="464">
        <v>393.92961500000001</v>
      </c>
      <c r="X125" s="464">
        <v>269.690001</v>
      </c>
      <c r="Y125" s="464">
        <v>269.27337699999998</v>
      </c>
      <c r="Z125" s="464">
        <v>584.82406100000003</v>
      </c>
      <c r="AA125" s="464">
        <v>3831.1913840000002</v>
      </c>
      <c r="AB125" s="464">
        <v>675.68582200000003</v>
      </c>
      <c r="AC125" s="464">
        <v>328.98794400000003</v>
      </c>
      <c r="AD125" s="464">
        <v>2811.1281549999999</v>
      </c>
      <c r="AE125" s="464">
        <v>781.73586499999999</v>
      </c>
      <c r="AF125" s="464">
        <v>1089.3181300000001</v>
      </c>
      <c r="AG125" s="464">
        <v>737.58179299999995</v>
      </c>
      <c r="AH125" s="464">
        <v>1418.7373339999999</v>
      </c>
      <c r="AI125" s="464">
        <v>300.41681699999998</v>
      </c>
      <c r="AJ125" s="464">
        <v>1193.3564180000001</v>
      </c>
      <c r="AK125" s="464">
        <v>359.262925</v>
      </c>
      <c r="AL125" s="464">
        <v>485.14842399999998</v>
      </c>
      <c r="AM125" s="464">
        <v>2451.6229669999998</v>
      </c>
      <c r="AN125" s="464">
        <v>533.22458800000004</v>
      </c>
      <c r="AO125" s="464">
        <v>281.08138200000002</v>
      </c>
      <c r="AP125" s="464">
        <v>779.263103</v>
      </c>
      <c r="AQ125" s="464">
        <v>239.18512200000001</v>
      </c>
      <c r="AR125" s="464">
        <v>473.00377400000002</v>
      </c>
      <c r="AS125" s="464">
        <v>284.49763999999999</v>
      </c>
      <c r="AT125" s="464">
        <v>523.03495899999996</v>
      </c>
      <c r="AU125" s="464">
        <v>3297.9295069999998</v>
      </c>
      <c r="AV125" s="464">
        <v>1083.455348</v>
      </c>
      <c r="AW125" s="464">
        <v>577.71289899999999</v>
      </c>
      <c r="AX125" s="464">
        <v>1229.3430679999999</v>
      </c>
      <c r="AY125" s="464">
        <v>976.12839699999995</v>
      </c>
      <c r="AZ125" s="464">
        <v>684.96403099999998</v>
      </c>
      <c r="BA125" s="464">
        <v>265.644476</v>
      </c>
      <c r="BB125" s="464">
        <v>414.72312699999998</v>
      </c>
      <c r="BC125" s="464">
        <v>245.07263399999999</v>
      </c>
      <c r="BD125" s="464">
        <v>651.50616000000002</v>
      </c>
      <c r="BE125" s="464">
        <v>457.63299899999998</v>
      </c>
      <c r="BF125" s="464">
        <v>472.537239</v>
      </c>
      <c r="BG125" s="464">
        <v>378.62364600000001</v>
      </c>
      <c r="BH125" s="464">
        <v>699.00227600000005</v>
      </c>
      <c r="BI125" s="464">
        <v>568.58353499999998</v>
      </c>
      <c r="BJ125" s="464">
        <v>1498.494688</v>
      </c>
      <c r="BK125" s="464">
        <v>861.08531100000005</v>
      </c>
      <c r="BL125" s="464">
        <v>19510.460031999999</v>
      </c>
      <c r="BM125" s="464">
        <v>482.36837800000001</v>
      </c>
      <c r="BN125" s="464">
        <v>918.00825399999997</v>
      </c>
      <c r="BO125" s="464">
        <v>3968.1576599999999</v>
      </c>
      <c r="BP125" s="464">
        <v>674.09105399999999</v>
      </c>
      <c r="BQ125" s="464">
        <v>198.47969800000001</v>
      </c>
      <c r="BR125" s="464">
        <v>4605.9798309999996</v>
      </c>
      <c r="BS125" s="464">
        <v>366.06066299999998</v>
      </c>
      <c r="BT125" s="464">
        <v>534.09148000000005</v>
      </c>
      <c r="BU125" s="464">
        <v>356.64518700000002</v>
      </c>
      <c r="BV125" s="464">
        <v>1186.2429440000001</v>
      </c>
      <c r="BW125" s="464">
        <v>736.95146499999998</v>
      </c>
      <c r="BX125" s="464">
        <v>5734.8149130000002</v>
      </c>
      <c r="BY125" s="464">
        <v>2675.812379</v>
      </c>
      <c r="BZ125" s="464">
        <v>205.47873100000001</v>
      </c>
      <c r="CA125" s="464">
        <v>510.15240399999999</v>
      </c>
    </row>
    <row r="126" spans="1:79" ht="15" x14ac:dyDescent="0.25">
      <c r="A126" s="449">
        <v>166</v>
      </c>
      <c r="B126" s="459"/>
      <c r="C126" s="459"/>
      <c r="D126" s="460" t="s">
        <v>1</v>
      </c>
      <c r="E126" s="464">
        <v>1006.590028</v>
      </c>
      <c r="F126" s="464">
        <v>664.31825000000003</v>
      </c>
      <c r="G126" s="464">
        <v>1507.9850759999999</v>
      </c>
      <c r="H126" s="464">
        <v>13551.402391</v>
      </c>
      <c r="I126" s="464">
        <v>2554.6033859999998</v>
      </c>
      <c r="J126" s="464">
        <v>391.71378399999998</v>
      </c>
      <c r="K126" s="464">
        <v>399.18421999999998</v>
      </c>
      <c r="L126" s="464">
        <v>2487.426234</v>
      </c>
      <c r="M126" s="464">
        <v>439.89062100000001</v>
      </c>
      <c r="N126" s="464">
        <v>2103.3216830000001</v>
      </c>
      <c r="O126" s="464">
        <v>547.54322000000002</v>
      </c>
      <c r="P126" s="464">
        <v>1437.9097400000001</v>
      </c>
      <c r="Q126" s="464">
        <v>1176.5468550000001</v>
      </c>
      <c r="R126" s="464">
        <v>1270.7167340000001</v>
      </c>
      <c r="S126" s="464">
        <v>1422.028442</v>
      </c>
      <c r="T126" s="464">
        <v>5506.5266579999998</v>
      </c>
      <c r="U126" s="464">
        <v>3739.0078140000001</v>
      </c>
      <c r="V126" s="464">
        <v>1416.699057</v>
      </c>
      <c r="W126" s="464">
        <v>605.61680000000001</v>
      </c>
      <c r="X126" s="464">
        <v>461.59600499999999</v>
      </c>
      <c r="Y126" s="464">
        <v>432.38427999999999</v>
      </c>
      <c r="Z126" s="464">
        <v>929.94212400000004</v>
      </c>
      <c r="AA126" s="464">
        <v>7736.3465589999996</v>
      </c>
      <c r="AB126" s="464">
        <v>1154.0881010000001</v>
      </c>
      <c r="AC126" s="464">
        <v>474.71727600000003</v>
      </c>
      <c r="AD126" s="464">
        <v>4787.1817570000003</v>
      </c>
      <c r="AE126" s="464">
        <v>1367.079917</v>
      </c>
      <c r="AF126" s="464">
        <v>1716.3618469999999</v>
      </c>
      <c r="AG126" s="464">
        <v>1151.8283550000001</v>
      </c>
      <c r="AH126" s="464">
        <v>2494.9060199999999</v>
      </c>
      <c r="AI126" s="464">
        <v>464.94885299999999</v>
      </c>
      <c r="AJ126" s="464">
        <v>1996.404106</v>
      </c>
      <c r="AK126" s="464">
        <v>577.36821099999997</v>
      </c>
      <c r="AL126" s="464">
        <v>744.12720999999999</v>
      </c>
      <c r="AM126" s="464">
        <v>4213.3624609999997</v>
      </c>
      <c r="AN126" s="464">
        <v>826.80167500000005</v>
      </c>
      <c r="AO126" s="464">
        <v>426.49854800000003</v>
      </c>
      <c r="AP126" s="464">
        <v>1290.1267539999999</v>
      </c>
      <c r="AQ126" s="464">
        <v>373.62829399999998</v>
      </c>
      <c r="AR126" s="464">
        <v>802.62965499999996</v>
      </c>
      <c r="AS126" s="464">
        <v>411.33661000000001</v>
      </c>
      <c r="AT126" s="464">
        <v>836.62397699999997</v>
      </c>
      <c r="AU126" s="464">
        <v>7119.1586079999997</v>
      </c>
      <c r="AV126" s="464">
        <v>2039.503011</v>
      </c>
      <c r="AW126" s="464">
        <v>981.48235699999998</v>
      </c>
      <c r="AX126" s="464">
        <v>1739.500272</v>
      </c>
      <c r="AY126" s="464">
        <v>1423.736543</v>
      </c>
      <c r="AZ126" s="464">
        <v>1241.087571</v>
      </c>
      <c r="BA126" s="464">
        <v>422.90114799999998</v>
      </c>
      <c r="BB126" s="464">
        <v>702.11636999999996</v>
      </c>
      <c r="BC126" s="464">
        <v>398.76788499999998</v>
      </c>
      <c r="BD126" s="464">
        <v>1028.7821240000001</v>
      </c>
      <c r="BE126" s="464">
        <v>772.38152200000002</v>
      </c>
      <c r="BF126" s="464">
        <v>714.474335</v>
      </c>
      <c r="BG126" s="464">
        <v>620.71161400000005</v>
      </c>
      <c r="BH126" s="464">
        <v>1104.3839849999999</v>
      </c>
      <c r="BI126" s="464">
        <v>896.89614600000004</v>
      </c>
      <c r="BJ126" s="464">
        <v>2468.1495490000002</v>
      </c>
      <c r="BK126" s="464">
        <v>1607.742647</v>
      </c>
      <c r="BL126" s="464">
        <v>61826.602483000002</v>
      </c>
      <c r="BM126" s="464">
        <v>738.67226300000004</v>
      </c>
      <c r="BN126" s="464">
        <v>1518.6446900000001</v>
      </c>
      <c r="BO126" s="464">
        <v>9647.3921769999997</v>
      </c>
      <c r="BP126" s="464">
        <v>1191.041221</v>
      </c>
      <c r="BQ126" s="464">
        <v>321.08434</v>
      </c>
      <c r="BR126" s="464">
        <v>9386.1219569999994</v>
      </c>
      <c r="BS126" s="464">
        <v>542.30657099999996</v>
      </c>
      <c r="BT126" s="464">
        <v>869.25448100000006</v>
      </c>
      <c r="BU126" s="464">
        <v>577.75692800000002</v>
      </c>
      <c r="BV126" s="464">
        <v>1842.5622699999999</v>
      </c>
      <c r="BW126" s="464">
        <v>1263.0651539999999</v>
      </c>
      <c r="BX126" s="464">
        <v>11231.347967</v>
      </c>
      <c r="BY126" s="464">
        <v>4801.2917120000002</v>
      </c>
      <c r="BZ126" s="464">
        <v>331.78047600000002</v>
      </c>
      <c r="CA126" s="464">
        <v>808.69746499999997</v>
      </c>
    </row>
    <row r="127" spans="1:79" ht="15" x14ac:dyDescent="0.25">
      <c r="A127" s="449">
        <v>167</v>
      </c>
      <c r="B127" s="459"/>
      <c r="C127" s="459"/>
      <c r="D127" s="460" t="s">
        <v>452</v>
      </c>
      <c r="E127" s="464">
        <v>606.71770000000004</v>
      </c>
      <c r="F127" s="464">
        <v>405.67145099999999</v>
      </c>
      <c r="G127" s="464">
        <v>898.16756999999996</v>
      </c>
      <c r="H127" s="464">
        <v>4885.3584879999999</v>
      </c>
      <c r="I127" s="464">
        <v>1448.486277</v>
      </c>
      <c r="J127" s="464">
        <v>242.79421300000001</v>
      </c>
      <c r="K127" s="464">
        <v>243.89926199999999</v>
      </c>
      <c r="L127" s="464">
        <v>1357.508889</v>
      </c>
      <c r="M127" s="464">
        <v>280.014432</v>
      </c>
      <c r="N127" s="464">
        <v>1138.1471779999999</v>
      </c>
      <c r="O127" s="464">
        <v>342.82497999999998</v>
      </c>
      <c r="P127" s="464">
        <v>834.68028600000002</v>
      </c>
      <c r="Q127" s="464">
        <v>672.20642699999996</v>
      </c>
      <c r="R127" s="464">
        <v>746.13485600000001</v>
      </c>
      <c r="S127" s="464">
        <v>782.65461000000005</v>
      </c>
      <c r="T127" s="464">
        <v>2825.1931169999998</v>
      </c>
      <c r="U127" s="464">
        <v>1563.0038280000001</v>
      </c>
      <c r="V127" s="464">
        <v>833.99203199999999</v>
      </c>
      <c r="W127" s="464">
        <v>388.80874499999999</v>
      </c>
      <c r="X127" s="464">
        <v>280.44422500000002</v>
      </c>
      <c r="Y127" s="464">
        <v>269.50519600000001</v>
      </c>
      <c r="Z127" s="464">
        <v>575.47166600000003</v>
      </c>
      <c r="AA127" s="464">
        <v>3238.6940479999998</v>
      </c>
      <c r="AB127" s="464">
        <v>644.13051499999995</v>
      </c>
      <c r="AC127" s="464">
        <v>305.59907199999998</v>
      </c>
      <c r="AD127" s="464">
        <v>2434.3729589999998</v>
      </c>
      <c r="AE127" s="464">
        <v>775.88756000000001</v>
      </c>
      <c r="AF127" s="464">
        <v>994.76939500000003</v>
      </c>
      <c r="AG127" s="464">
        <v>673.61635899999999</v>
      </c>
      <c r="AH127" s="464">
        <v>1318.0996970000001</v>
      </c>
      <c r="AI127" s="464">
        <v>288.61438500000003</v>
      </c>
      <c r="AJ127" s="464">
        <v>1143.120864</v>
      </c>
      <c r="AK127" s="464">
        <v>357.54464899999999</v>
      </c>
      <c r="AL127" s="464">
        <v>474.248266</v>
      </c>
      <c r="AM127" s="464">
        <v>2326.4956820000002</v>
      </c>
      <c r="AN127" s="464">
        <v>494.11818199999999</v>
      </c>
      <c r="AO127" s="464">
        <v>251.911754</v>
      </c>
      <c r="AP127" s="464">
        <v>753.74047599999994</v>
      </c>
      <c r="AQ127" s="464">
        <v>240.84255300000001</v>
      </c>
      <c r="AR127" s="464">
        <v>475.30382400000002</v>
      </c>
      <c r="AS127" s="464">
        <v>257.52067</v>
      </c>
      <c r="AT127" s="464">
        <v>510.63137599999999</v>
      </c>
      <c r="AU127" s="464">
        <v>2781.274445</v>
      </c>
      <c r="AV127" s="464">
        <v>1126.0007069999999</v>
      </c>
      <c r="AW127" s="464">
        <v>584.93076799999994</v>
      </c>
      <c r="AX127" s="464">
        <v>945.24735199999998</v>
      </c>
      <c r="AY127" s="464">
        <v>869.67350299999998</v>
      </c>
      <c r="AZ127" s="464">
        <v>675.59040200000004</v>
      </c>
      <c r="BA127" s="464">
        <v>253.737413</v>
      </c>
      <c r="BB127" s="464">
        <v>388.87364400000001</v>
      </c>
      <c r="BC127" s="464">
        <v>249.356202</v>
      </c>
      <c r="BD127" s="464">
        <v>636.65109099999995</v>
      </c>
      <c r="BE127" s="464">
        <v>434.11765100000002</v>
      </c>
      <c r="BF127" s="464">
        <v>447.33089799999999</v>
      </c>
      <c r="BG127" s="464">
        <v>364.40246500000001</v>
      </c>
      <c r="BH127" s="464">
        <v>664.41906400000005</v>
      </c>
      <c r="BI127" s="464">
        <v>536.56064300000003</v>
      </c>
      <c r="BJ127" s="464">
        <v>1336.2453800000001</v>
      </c>
      <c r="BK127" s="464">
        <v>814.14039600000001</v>
      </c>
      <c r="BL127" s="464">
        <v>13034.892422000001</v>
      </c>
      <c r="BM127" s="464">
        <v>451.53143999999998</v>
      </c>
      <c r="BN127" s="464">
        <v>854.095055</v>
      </c>
      <c r="BO127" s="464">
        <v>3315.7418290000001</v>
      </c>
      <c r="BP127" s="464">
        <v>681.49582299999997</v>
      </c>
      <c r="BQ127" s="464">
        <v>200.62805299999999</v>
      </c>
      <c r="BR127" s="464">
        <v>3676.1749249999998</v>
      </c>
      <c r="BS127" s="464">
        <v>338.314594</v>
      </c>
      <c r="BT127" s="464">
        <v>531.15986299999997</v>
      </c>
      <c r="BU127" s="464">
        <v>362.55869899999999</v>
      </c>
      <c r="BV127" s="464">
        <v>1027.5081560000001</v>
      </c>
      <c r="BW127" s="464">
        <v>739.24662599999999</v>
      </c>
      <c r="BX127" s="464">
        <v>4601.8348720000004</v>
      </c>
      <c r="BY127" s="464">
        <v>2468.13114</v>
      </c>
      <c r="BZ127" s="464">
        <v>210.17328499999999</v>
      </c>
      <c r="CA127" s="464">
        <v>484.38252</v>
      </c>
    </row>
    <row r="128" spans="1:79" ht="15" x14ac:dyDescent="0.25">
      <c r="A128" s="449">
        <v>168</v>
      </c>
      <c r="B128" s="457"/>
      <c r="C128" s="457" t="s">
        <v>498</v>
      </c>
      <c r="D128" s="458" t="s">
        <v>0</v>
      </c>
      <c r="E128" s="463">
        <v>7.4473549999999999</v>
      </c>
      <c r="F128" s="463">
        <v>3.3090229999999998</v>
      </c>
      <c r="G128" s="463">
        <v>26.156473999999999</v>
      </c>
      <c r="H128" s="463">
        <v>1897.6936350000001</v>
      </c>
      <c r="I128" s="463">
        <v>106.028893</v>
      </c>
      <c r="J128" s="463">
        <v>1.9462010000000001</v>
      </c>
      <c r="K128" s="463">
        <v>6.8814099999999998</v>
      </c>
      <c r="L128" s="463">
        <v>178.73698999999999</v>
      </c>
      <c r="M128" s="463">
        <v>1.1583639999999999</v>
      </c>
      <c r="N128" s="463">
        <v>121.71144099999999</v>
      </c>
      <c r="O128" s="463">
        <v>1.7605029999999999</v>
      </c>
      <c r="P128" s="463">
        <v>61.662376999999999</v>
      </c>
      <c r="Q128" s="463">
        <v>27.443559</v>
      </c>
      <c r="R128" s="463">
        <v>16.483454999999999</v>
      </c>
      <c r="S128" s="463">
        <v>94.197945000000004</v>
      </c>
      <c r="T128" s="463">
        <v>440.27299099999999</v>
      </c>
      <c r="U128" s="463">
        <v>787.40515600000003</v>
      </c>
      <c r="V128" s="463">
        <v>36.992401000000001</v>
      </c>
      <c r="W128" s="463">
        <v>2.1869329999999998</v>
      </c>
      <c r="X128" s="463">
        <v>4.0558740000000002</v>
      </c>
      <c r="Y128" s="463">
        <v>2.5873499999999998</v>
      </c>
      <c r="Z128" s="463">
        <v>7.8457949999999999</v>
      </c>
      <c r="AA128" s="463">
        <v>1693.1618779999999</v>
      </c>
      <c r="AB128" s="463">
        <v>88.978541000000007</v>
      </c>
      <c r="AC128" s="463">
        <v>0.65028600000000003</v>
      </c>
      <c r="AD128" s="463">
        <v>369.749931</v>
      </c>
      <c r="AE128" s="463">
        <v>38.805768</v>
      </c>
      <c r="AF128" s="463">
        <v>55.885286000000001</v>
      </c>
      <c r="AG128" s="463">
        <v>23.274365</v>
      </c>
      <c r="AH128" s="463">
        <v>172.75709900000001</v>
      </c>
      <c r="AI128" s="463">
        <v>3.6481680000000001</v>
      </c>
      <c r="AJ128" s="463">
        <v>122.734959</v>
      </c>
      <c r="AK128" s="463">
        <v>5.2953299999999999</v>
      </c>
      <c r="AL128" s="463">
        <v>9.3150340000000007</v>
      </c>
      <c r="AM128" s="463">
        <v>240.361985</v>
      </c>
      <c r="AN128" s="463">
        <v>26.749455000000001</v>
      </c>
      <c r="AO128" s="463">
        <v>3.1230519999999999</v>
      </c>
      <c r="AP128" s="463">
        <v>38.757877999999998</v>
      </c>
      <c r="AQ128" s="463">
        <v>0.201879</v>
      </c>
      <c r="AR128" s="463">
        <v>11.076226999999999</v>
      </c>
      <c r="AS128" s="463">
        <v>0.83015099999999997</v>
      </c>
      <c r="AT128" s="463">
        <v>11.899381</v>
      </c>
      <c r="AU128" s="463">
        <v>1871.7014610000001</v>
      </c>
      <c r="AV128" s="463">
        <v>194.82243800000001</v>
      </c>
      <c r="AW128" s="463">
        <v>27.952750999999999</v>
      </c>
      <c r="AX128" s="463">
        <v>55.161011999999999</v>
      </c>
      <c r="AY128" s="463">
        <v>18.172753</v>
      </c>
      <c r="AZ128" s="463">
        <v>82.266423000000003</v>
      </c>
      <c r="BA128" s="463">
        <v>9.4963359999999994</v>
      </c>
      <c r="BB128" s="463">
        <v>30.040154000000001</v>
      </c>
      <c r="BC128" s="463">
        <v>1.6104240000000001</v>
      </c>
      <c r="BD128" s="463">
        <v>5.6518980000000001</v>
      </c>
      <c r="BE128" s="463">
        <v>30.310943000000002</v>
      </c>
      <c r="BF128" s="463">
        <v>2.8285499999999999</v>
      </c>
      <c r="BG128" s="463">
        <v>9.1505069999999993</v>
      </c>
      <c r="BH128" s="463">
        <v>18.457039000000002</v>
      </c>
      <c r="BI128" s="463">
        <v>4.4590949999999996</v>
      </c>
      <c r="BJ128" s="463">
        <v>121.02675600000001</v>
      </c>
      <c r="BK128" s="463">
        <v>194.51727500000001</v>
      </c>
      <c r="BL128" s="463">
        <v>18198.476443</v>
      </c>
      <c r="BM128" s="463">
        <v>8.9188189999999992</v>
      </c>
      <c r="BN128" s="463">
        <v>83.436922999999993</v>
      </c>
      <c r="BO128" s="463">
        <v>3578.638618</v>
      </c>
      <c r="BP128" s="463">
        <v>35.031185000000001</v>
      </c>
      <c r="BQ128" s="463">
        <v>1.43011</v>
      </c>
      <c r="BR128" s="463">
        <v>1574.3385129999999</v>
      </c>
      <c r="BS128" s="463">
        <v>3.6544850000000002</v>
      </c>
      <c r="BT128" s="463">
        <v>8.7048649999999999</v>
      </c>
      <c r="BU128" s="463">
        <v>4.2239269999999998</v>
      </c>
      <c r="BV128" s="463">
        <v>66.710507000000007</v>
      </c>
      <c r="BW128" s="463">
        <v>39.044511</v>
      </c>
      <c r="BX128" s="463">
        <v>1373.2929039999999</v>
      </c>
      <c r="BY128" s="463">
        <v>554.78968999999995</v>
      </c>
      <c r="BZ128" s="463">
        <v>0.91878700000000002</v>
      </c>
      <c r="CA128" s="463">
        <v>10.043029000000001</v>
      </c>
    </row>
    <row r="129" spans="1:79" ht="15" x14ac:dyDescent="0.25">
      <c r="A129" s="449">
        <v>169</v>
      </c>
      <c r="B129" s="457"/>
      <c r="C129" s="457"/>
      <c r="D129" s="458" t="s">
        <v>451</v>
      </c>
      <c r="E129" s="463">
        <v>1.376544</v>
      </c>
      <c r="F129" s="463">
        <v>2.414504</v>
      </c>
      <c r="G129" s="463">
        <v>20.775711000000001</v>
      </c>
      <c r="H129" s="463">
        <v>1213.3816420000001</v>
      </c>
      <c r="I129" s="463">
        <v>35.02364</v>
      </c>
      <c r="J129" s="463">
        <v>0.59052700000000002</v>
      </c>
      <c r="K129" s="463">
        <v>1.7794989999999999</v>
      </c>
      <c r="L129" s="463">
        <v>43.706147999999999</v>
      </c>
      <c r="M129" s="463">
        <v>1.606425</v>
      </c>
      <c r="N129" s="463">
        <v>61.246276000000002</v>
      </c>
      <c r="O129" s="463">
        <v>1.269247</v>
      </c>
      <c r="P129" s="463">
        <v>14.157833</v>
      </c>
      <c r="Q129" s="463">
        <v>2.201857</v>
      </c>
      <c r="R129" s="463">
        <v>6.3516849999999998</v>
      </c>
      <c r="S129" s="463">
        <v>65.062276999999995</v>
      </c>
      <c r="T129" s="463">
        <v>216.81372200000001</v>
      </c>
      <c r="U129" s="463">
        <v>326.27290399999998</v>
      </c>
      <c r="V129" s="463">
        <v>51.817124999999997</v>
      </c>
      <c r="W129" s="463">
        <v>1.6064799999999999</v>
      </c>
      <c r="X129" s="463">
        <v>1.221168</v>
      </c>
      <c r="Y129" s="463">
        <v>1.0699939999999999</v>
      </c>
      <c r="Z129" s="463">
        <v>2.16154</v>
      </c>
      <c r="AA129" s="463">
        <v>510.19533100000001</v>
      </c>
      <c r="AB129" s="463">
        <v>37.920833000000002</v>
      </c>
      <c r="AC129" s="463">
        <v>0.52007599999999998</v>
      </c>
      <c r="AD129" s="463">
        <v>238.76439500000001</v>
      </c>
      <c r="AE129" s="463">
        <v>5.894844</v>
      </c>
      <c r="AF129" s="463">
        <v>26.604127999999999</v>
      </c>
      <c r="AG129" s="463">
        <v>28.684998</v>
      </c>
      <c r="AH129" s="463">
        <v>79.729052999999993</v>
      </c>
      <c r="AI129" s="463">
        <v>1.7597039999999999</v>
      </c>
      <c r="AJ129" s="463">
        <v>26.541778999999998</v>
      </c>
      <c r="AK129" s="463">
        <v>1.0037970000000001</v>
      </c>
      <c r="AL129" s="463">
        <v>11.478277</v>
      </c>
      <c r="AM129" s="463">
        <v>89.455447000000007</v>
      </c>
      <c r="AN129" s="463">
        <v>28.316382000000001</v>
      </c>
      <c r="AO129" s="463">
        <v>0.74080699999999999</v>
      </c>
      <c r="AP129" s="463">
        <v>9.6582380000000008</v>
      </c>
      <c r="AQ129" s="463">
        <v>0.16298399999999999</v>
      </c>
      <c r="AR129" s="463">
        <v>2.0644879999999999</v>
      </c>
      <c r="AS129" s="463">
        <v>0.76047399999999998</v>
      </c>
      <c r="AT129" s="463">
        <v>3.102779</v>
      </c>
      <c r="AU129" s="463">
        <v>536.44898999999998</v>
      </c>
      <c r="AV129" s="463">
        <v>8.3615589999999997</v>
      </c>
      <c r="AW129" s="463">
        <v>5.5187799999999996</v>
      </c>
      <c r="AX129" s="463">
        <v>76.325181000000001</v>
      </c>
      <c r="AY129" s="463">
        <v>9.2904300000000006</v>
      </c>
      <c r="AZ129" s="463">
        <v>49.765433000000002</v>
      </c>
      <c r="BA129" s="463">
        <v>3.8571789999999999</v>
      </c>
      <c r="BB129" s="463">
        <v>22.451667</v>
      </c>
      <c r="BC129" s="463">
        <v>0.984954</v>
      </c>
      <c r="BD129" s="463">
        <v>3.4052699999999998</v>
      </c>
      <c r="BE129" s="463">
        <v>2.6612819999999999</v>
      </c>
      <c r="BF129" s="463">
        <v>2.5864850000000001</v>
      </c>
      <c r="BG129" s="463">
        <v>2.7655340000000002</v>
      </c>
      <c r="BH129" s="463">
        <v>12.276973</v>
      </c>
      <c r="BI129" s="463">
        <v>1.1060779999999999</v>
      </c>
      <c r="BJ129" s="463">
        <v>92.407589999999999</v>
      </c>
      <c r="BK129" s="463">
        <v>94.642110000000002</v>
      </c>
      <c r="BL129" s="463">
        <v>5998.3745710000003</v>
      </c>
      <c r="BM129" s="463">
        <v>5.524025</v>
      </c>
      <c r="BN129" s="463">
        <v>86.151263</v>
      </c>
      <c r="BO129" s="463">
        <v>609.58206499999994</v>
      </c>
      <c r="BP129" s="463">
        <v>2.2663720000000001</v>
      </c>
      <c r="BQ129" s="463">
        <v>0.51757600000000004</v>
      </c>
      <c r="BR129" s="463">
        <v>609.72332400000005</v>
      </c>
      <c r="BS129" s="463">
        <v>2.4471790000000002</v>
      </c>
      <c r="BT129" s="463">
        <v>2.7910560000000002</v>
      </c>
      <c r="BU129" s="463">
        <v>1.068902</v>
      </c>
      <c r="BV129" s="463">
        <v>42.662654000000003</v>
      </c>
      <c r="BW129" s="463">
        <v>6.7315690000000004</v>
      </c>
      <c r="BX129" s="463">
        <v>845.55380000000002</v>
      </c>
      <c r="BY129" s="463">
        <v>219.354422</v>
      </c>
      <c r="BZ129" s="463">
        <v>0.40332200000000001</v>
      </c>
      <c r="CA129" s="463">
        <v>4.7532100000000002</v>
      </c>
    </row>
    <row r="130" spans="1:79" ht="15" x14ac:dyDescent="0.25">
      <c r="A130" s="449">
        <v>170</v>
      </c>
      <c r="B130" s="457"/>
      <c r="C130" s="457"/>
      <c r="D130" s="458" t="s">
        <v>1</v>
      </c>
      <c r="E130" s="463">
        <v>14.061491</v>
      </c>
      <c r="F130" s="463">
        <v>8.4046280000000007</v>
      </c>
      <c r="G130" s="463">
        <v>73.481249000000005</v>
      </c>
      <c r="H130" s="463">
        <v>5457.0754479999996</v>
      </c>
      <c r="I130" s="463">
        <v>196.77001000000001</v>
      </c>
      <c r="J130" s="463">
        <v>2.9587189999999999</v>
      </c>
      <c r="K130" s="463">
        <v>10.729198999999999</v>
      </c>
      <c r="L130" s="463">
        <v>274.66337199999998</v>
      </c>
      <c r="M130" s="463">
        <v>3.6810339999999999</v>
      </c>
      <c r="N130" s="463">
        <v>212.37078099999999</v>
      </c>
      <c r="O130" s="463">
        <v>4.2479279999999999</v>
      </c>
      <c r="P130" s="463">
        <v>88.813096999999999</v>
      </c>
      <c r="Q130" s="463">
        <v>28.503602000000001</v>
      </c>
      <c r="R130" s="463">
        <v>31.235641999999999</v>
      </c>
      <c r="S130" s="463">
        <v>150.31509800000001</v>
      </c>
      <c r="T130" s="463">
        <v>882.16756899999996</v>
      </c>
      <c r="U130" s="463">
        <v>1187.5022120000001</v>
      </c>
      <c r="V130" s="463">
        <v>94.089676999999995</v>
      </c>
      <c r="W130" s="463">
        <v>6.0909269999999998</v>
      </c>
      <c r="X130" s="463">
        <v>9.2500219999999995</v>
      </c>
      <c r="Y130" s="463">
        <v>4.3634880000000003</v>
      </c>
      <c r="Z130" s="463">
        <v>11.169572000000001</v>
      </c>
      <c r="AA130" s="463">
        <v>2278.2056189999998</v>
      </c>
      <c r="AB130" s="463">
        <v>104.966488</v>
      </c>
      <c r="AC130" s="463">
        <v>1.58178</v>
      </c>
      <c r="AD130" s="463">
        <v>829.91654700000004</v>
      </c>
      <c r="AE130" s="463">
        <v>52.416607999999997</v>
      </c>
      <c r="AF130" s="463">
        <v>108.65057899999999</v>
      </c>
      <c r="AG130" s="463">
        <v>64.436357000000001</v>
      </c>
      <c r="AH130" s="463">
        <v>314.39720399999999</v>
      </c>
      <c r="AI130" s="463">
        <v>6.780939</v>
      </c>
      <c r="AJ130" s="463">
        <v>145.01164</v>
      </c>
      <c r="AK130" s="463">
        <v>6.864922</v>
      </c>
      <c r="AL130" s="463">
        <v>23.995456000000001</v>
      </c>
      <c r="AM130" s="463">
        <v>355.93338</v>
      </c>
      <c r="AN130" s="463">
        <v>52.675342000000001</v>
      </c>
      <c r="AO130" s="463">
        <v>4.8059479999999999</v>
      </c>
      <c r="AP130" s="463">
        <v>47.155766</v>
      </c>
      <c r="AQ130" s="463">
        <v>0.61885999999999997</v>
      </c>
      <c r="AR130" s="463">
        <v>11.795487</v>
      </c>
      <c r="AS130" s="463">
        <v>2.803604</v>
      </c>
      <c r="AT130" s="463">
        <v>15.901793</v>
      </c>
      <c r="AU130" s="463">
        <v>2461.2551680000001</v>
      </c>
      <c r="AV130" s="463">
        <v>139.87882999999999</v>
      </c>
      <c r="AW130" s="463">
        <v>37.225915999999998</v>
      </c>
      <c r="AX130" s="463">
        <v>189.90259900000001</v>
      </c>
      <c r="AY130" s="463">
        <v>29.102944999999998</v>
      </c>
      <c r="AZ130" s="463">
        <v>147.02570399999999</v>
      </c>
      <c r="BA130" s="463">
        <v>14.835812000000001</v>
      </c>
      <c r="BB130" s="463">
        <v>64.373208000000005</v>
      </c>
      <c r="BC130" s="463">
        <v>3.7350660000000002</v>
      </c>
      <c r="BD130" s="463">
        <v>12.503937000000001</v>
      </c>
      <c r="BE130" s="463">
        <v>32.317411999999997</v>
      </c>
      <c r="BF130" s="463">
        <v>8.3372589999999995</v>
      </c>
      <c r="BG130" s="463">
        <v>11.150874</v>
      </c>
      <c r="BH130" s="463">
        <v>38.953397000000002</v>
      </c>
      <c r="BI130" s="463">
        <v>7.0392320000000002</v>
      </c>
      <c r="BJ130" s="463">
        <v>299.96214400000002</v>
      </c>
      <c r="BK130" s="463">
        <v>292.14353</v>
      </c>
      <c r="BL130" s="463">
        <v>40059.322033999997</v>
      </c>
      <c r="BM130" s="463">
        <v>24.255725999999999</v>
      </c>
      <c r="BN130" s="463">
        <v>191.15079800000001</v>
      </c>
      <c r="BO130" s="463">
        <v>3998.5319509999999</v>
      </c>
      <c r="BP130" s="463">
        <v>30.284383999999999</v>
      </c>
      <c r="BQ130" s="463">
        <v>1.797666</v>
      </c>
      <c r="BR130" s="463">
        <v>3215.6229189999999</v>
      </c>
      <c r="BS130" s="463">
        <v>10.205472</v>
      </c>
      <c r="BT130" s="463">
        <v>13.049566</v>
      </c>
      <c r="BU130" s="463">
        <v>6.2630800000000004</v>
      </c>
      <c r="BV130" s="463">
        <v>143.50692900000001</v>
      </c>
      <c r="BW130" s="463">
        <v>41.353563000000001</v>
      </c>
      <c r="BX130" s="463">
        <v>3600.0056049999998</v>
      </c>
      <c r="BY130" s="463">
        <v>803.40290400000004</v>
      </c>
      <c r="BZ130" s="463">
        <v>1.965454</v>
      </c>
      <c r="CA130" s="463">
        <v>20.296984999999999</v>
      </c>
    </row>
    <row r="131" spans="1:79" ht="15" x14ac:dyDescent="0.25">
      <c r="A131" s="449">
        <v>171</v>
      </c>
      <c r="B131" s="457"/>
      <c r="C131" s="457"/>
      <c r="D131" s="458" t="s">
        <v>452</v>
      </c>
      <c r="E131" s="463">
        <v>8.2618999999999998E-2</v>
      </c>
      <c r="F131" s="463">
        <v>8.7611999999999995E-2</v>
      </c>
      <c r="G131" s="463">
        <v>0.89030200000000004</v>
      </c>
      <c r="H131" s="463">
        <v>58.53105</v>
      </c>
      <c r="I131" s="463">
        <v>1.9190769999999999</v>
      </c>
      <c r="J131" s="463">
        <v>3.075E-2</v>
      </c>
      <c r="K131" s="463">
        <v>0.26336300000000001</v>
      </c>
      <c r="L131" s="463">
        <v>2.0175040000000002</v>
      </c>
      <c r="M131" s="463">
        <v>0.101631</v>
      </c>
      <c r="N131" s="463">
        <v>4.9948119999999996</v>
      </c>
      <c r="O131" s="463">
        <v>5.1741000000000002E-2</v>
      </c>
      <c r="P131" s="463">
        <v>0.67449099999999995</v>
      </c>
      <c r="Q131" s="463">
        <v>0.16262199999999999</v>
      </c>
      <c r="R131" s="463">
        <v>0.22489200000000001</v>
      </c>
      <c r="S131" s="463">
        <v>2.7826209999999998</v>
      </c>
      <c r="T131" s="463">
        <v>13.567735000000001</v>
      </c>
      <c r="U131" s="463">
        <v>14.467385</v>
      </c>
      <c r="V131" s="463">
        <v>3.3416199999999998</v>
      </c>
      <c r="W131" s="463">
        <v>7.1251999999999996E-2</v>
      </c>
      <c r="X131" s="463">
        <v>0.120273</v>
      </c>
      <c r="Y131" s="463">
        <v>8.7278999999999995E-2</v>
      </c>
      <c r="Z131" s="463">
        <v>9.9768999999999997E-2</v>
      </c>
      <c r="AA131" s="463">
        <v>20.434201999999999</v>
      </c>
      <c r="AB131" s="463">
        <v>2.0424880000000001</v>
      </c>
      <c r="AC131" s="463">
        <v>2.4388E-2</v>
      </c>
      <c r="AD131" s="463">
        <v>13.742721</v>
      </c>
      <c r="AE131" s="463">
        <v>0.40519100000000002</v>
      </c>
      <c r="AF131" s="463">
        <v>0.95815899999999998</v>
      </c>
      <c r="AG131" s="463">
        <v>2.168533</v>
      </c>
      <c r="AH131" s="463">
        <v>6.2112920000000003</v>
      </c>
      <c r="AI131" s="463">
        <v>7.5826000000000005E-2</v>
      </c>
      <c r="AJ131" s="463">
        <v>1.118012</v>
      </c>
      <c r="AK131" s="463">
        <v>4.5768999999999997E-2</v>
      </c>
      <c r="AL131" s="463">
        <v>1.3760559999999999</v>
      </c>
      <c r="AM131" s="463">
        <v>6.9705360000000001</v>
      </c>
      <c r="AN131" s="463">
        <v>1.336627</v>
      </c>
      <c r="AO131" s="463">
        <v>3.1876000000000002E-2</v>
      </c>
      <c r="AP131" s="463">
        <v>0.47895100000000002</v>
      </c>
      <c r="AQ131" s="463">
        <v>6.0699999999999999E-3</v>
      </c>
      <c r="AR131" s="463">
        <v>0.151366</v>
      </c>
      <c r="AS131" s="463">
        <v>3.5959999999999999E-2</v>
      </c>
      <c r="AT131" s="463">
        <v>0.12548699999999999</v>
      </c>
      <c r="AU131" s="463">
        <v>51.192785999999998</v>
      </c>
      <c r="AV131" s="463">
        <v>0.60483299999999995</v>
      </c>
      <c r="AW131" s="463">
        <v>0.29996099999999998</v>
      </c>
      <c r="AX131" s="463">
        <v>5.794816</v>
      </c>
      <c r="AY131" s="463">
        <v>0.389741</v>
      </c>
      <c r="AZ131" s="463">
        <v>5.568085</v>
      </c>
      <c r="BA131" s="463">
        <v>0.143847</v>
      </c>
      <c r="BB131" s="463">
        <v>1.952494</v>
      </c>
      <c r="BC131" s="463">
        <v>3.5112999999999998E-2</v>
      </c>
      <c r="BD131" s="463">
        <v>0.26182499999999997</v>
      </c>
      <c r="BE131" s="463">
        <v>0.13067200000000001</v>
      </c>
      <c r="BF131" s="463">
        <v>8.9385000000000006E-2</v>
      </c>
      <c r="BG131" s="463">
        <v>0.12956699999999999</v>
      </c>
      <c r="BH131" s="463">
        <v>1.2647630000000001</v>
      </c>
      <c r="BI131" s="463">
        <v>4.5817999999999998E-2</v>
      </c>
      <c r="BJ131" s="463">
        <v>3.6875939999999998</v>
      </c>
      <c r="BK131" s="463">
        <v>10.474584</v>
      </c>
      <c r="BL131" s="463">
        <v>323.43750399999999</v>
      </c>
      <c r="BM131" s="463">
        <v>0.229598</v>
      </c>
      <c r="BN131" s="463">
        <v>9.0720410000000005</v>
      </c>
      <c r="BO131" s="463">
        <v>32.830193999999999</v>
      </c>
      <c r="BP131" s="463">
        <v>0.15826499999999999</v>
      </c>
      <c r="BQ131" s="463">
        <v>2.6550000000000001E-2</v>
      </c>
      <c r="BR131" s="463">
        <v>21.643488999999999</v>
      </c>
      <c r="BS131" s="463">
        <v>0.10496900000000001</v>
      </c>
      <c r="BT131" s="463">
        <v>0.15853900000000001</v>
      </c>
      <c r="BU131" s="463">
        <v>4.6984999999999999E-2</v>
      </c>
      <c r="BV131" s="463">
        <v>3.12466</v>
      </c>
      <c r="BW131" s="463">
        <v>0.337644</v>
      </c>
      <c r="BX131" s="463">
        <v>34.114122999999999</v>
      </c>
      <c r="BY131" s="463">
        <v>25.894192</v>
      </c>
      <c r="BZ131" s="463">
        <v>2.2367000000000001E-2</v>
      </c>
      <c r="CA131" s="463">
        <v>0.17196900000000001</v>
      </c>
    </row>
    <row r="132" spans="1:79" ht="15" x14ac:dyDescent="0.25">
      <c r="A132" s="449">
        <v>172</v>
      </c>
      <c r="B132" s="440" t="s">
        <v>3</v>
      </c>
      <c r="C132" s="441" t="s">
        <v>499</v>
      </c>
      <c r="D132" s="442" t="s">
        <v>0</v>
      </c>
      <c r="E132" s="461">
        <v>9685.5429449999992</v>
      </c>
      <c r="F132" s="461">
        <v>9950.4399759999997</v>
      </c>
      <c r="G132" s="461">
        <v>23498.66663</v>
      </c>
      <c r="H132" s="461">
        <v>114136.428367</v>
      </c>
      <c r="I132" s="461">
        <v>27567.324185000001</v>
      </c>
      <c r="J132" s="461">
        <v>5873.5842069999999</v>
      </c>
      <c r="K132" s="461">
        <v>5539.196696</v>
      </c>
      <c r="L132" s="461">
        <v>22606.598430999999</v>
      </c>
      <c r="M132" s="461">
        <v>9978.2772150000001</v>
      </c>
      <c r="N132" s="461">
        <v>27158.868517999999</v>
      </c>
      <c r="O132" s="461">
        <v>9822.7051470000006</v>
      </c>
      <c r="P132" s="461">
        <v>14961.431188</v>
      </c>
      <c r="Q132" s="461">
        <v>7460.7093940000004</v>
      </c>
      <c r="R132" s="461">
        <v>15944.899041999999</v>
      </c>
      <c r="S132" s="461">
        <v>33671.765523000002</v>
      </c>
      <c r="T132" s="461">
        <v>53786.331958000002</v>
      </c>
      <c r="U132" s="461">
        <v>64118.684894999999</v>
      </c>
      <c r="V132" s="461">
        <v>39376.329113</v>
      </c>
      <c r="W132" s="461">
        <v>9678.1098199999997</v>
      </c>
      <c r="X132" s="461">
        <v>5229.0095670000001</v>
      </c>
      <c r="Y132" s="461">
        <v>5936.3807690000003</v>
      </c>
      <c r="Z132" s="461">
        <v>10889.566478999999</v>
      </c>
      <c r="AA132" s="461">
        <v>66240.094194000005</v>
      </c>
      <c r="AB132" s="461">
        <v>27141.640177000001</v>
      </c>
      <c r="AC132" s="461">
        <v>10630.214823</v>
      </c>
      <c r="AD132" s="461">
        <v>51792.753427000003</v>
      </c>
      <c r="AE132" s="461">
        <v>13162.012934</v>
      </c>
      <c r="AF132" s="461">
        <v>21171.867416000001</v>
      </c>
      <c r="AG132" s="461">
        <v>24723.663816</v>
      </c>
      <c r="AH132" s="461">
        <v>34090.879657999998</v>
      </c>
      <c r="AI132" s="461">
        <v>6681.0256939999999</v>
      </c>
      <c r="AJ132" s="461">
        <v>23184.431301000001</v>
      </c>
      <c r="AK132" s="461">
        <v>7571.7332139999999</v>
      </c>
      <c r="AL132" s="461">
        <v>19230.027077999999</v>
      </c>
      <c r="AM132" s="461">
        <v>41629.395116</v>
      </c>
      <c r="AN132" s="461">
        <v>34584.583661999997</v>
      </c>
      <c r="AO132" s="461">
        <v>6380.4201599999997</v>
      </c>
      <c r="AP132" s="461">
        <v>16491.037434999998</v>
      </c>
      <c r="AQ132" s="461">
        <v>5239.4237730000004</v>
      </c>
      <c r="AR132" s="461">
        <v>6201.6757040000002</v>
      </c>
      <c r="AS132" s="461">
        <v>7678.7627599999996</v>
      </c>
      <c r="AT132" s="461">
        <v>11638.667292</v>
      </c>
      <c r="AU132" s="461">
        <v>46049.528437000001</v>
      </c>
      <c r="AV132" s="461">
        <v>11083.383253</v>
      </c>
      <c r="AW132" s="461">
        <v>11853.413479000001</v>
      </c>
      <c r="AX132" s="461">
        <v>34466.174677000003</v>
      </c>
      <c r="AY132" s="461">
        <v>31466.353823000001</v>
      </c>
      <c r="AZ132" s="461">
        <v>14107.939232999999</v>
      </c>
      <c r="BA132" s="461">
        <v>6586.4736089999997</v>
      </c>
      <c r="BB132" s="461">
        <v>12645.424239</v>
      </c>
      <c r="BC132" s="461">
        <v>4897.649324</v>
      </c>
      <c r="BD132" s="461">
        <v>15258.177142</v>
      </c>
      <c r="BE132" s="461">
        <v>9277.9314990000003</v>
      </c>
      <c r="BF132" s="461">
        <v>10241.420951</v>
      </c>
      <c r="BG132" s="461">
        <v>6731.6560749999999</v>
      </c>
      <c r="BH132" s="461">
        <v>19604.520004999998</v>
      </c>
      <c r="BI132" s="461">
        <v>10225.167681000001</v>
      </c>
      <c r="BJ132" s="461">
        <v>51458.837589000002</v>
      </c>
      <c r="BK132" s="461">
        <v>17574.001250000001</v>
      </c>
      <c r="BL132" s="640">
        <v>248335.67563300001</v>
      </c>
      <c r="BM132" s="461">
        <v>9853.9865960000006</v>
      </c>
      <c r="BN132" s="461">
        <v>35620.987459999997</v>
      </c>
      <c r="BO132" s="461">
        <v>55346.356443999997</v>
      </c>
      <c r="BP132" s="461">
        <v>7540.5091579999998</v>
      </c>
      <c r="BQ132" s="461">
        <v>6372.5977860000003</v>
      </c>
      <c r="BR132" s="461">
        <v>63622.152096999998</v>
      </c>
      <c r="BS132" s="461">
        <v>9351.6918440000009</v>
      </c>
      <c r="BT132" s="461">
        <v>11386.752768</v>
      </c>
      <c r="BU132" s="461">
        <v>7731.0026150000003</v>
      </c>
      <c r="BV132" s="461">
        <v>24391.284272000001</v>
      </c>
      <c r="BW132" s="461">
        <v>12714.788216999999</v>
      </c>
      <c r="BX132" s="461">
        <v>108038.27649</v>
      </c>
      <c r="BY132" s="461">
        <v>59658.998216</v>
      </c>
      <c r="BZ132" s="461">
        <v>4406.00461</v>
      </c>
      <c r="CA132" s="461">
        <v>13534.485795000001</v>
      </c>
    </row>
    <row r="133" spans="1:79" ht="15" x14ac:dyDescent="0.25">
      <c r="A133" s="449">
        <v>173</v>
      </c>
      <c r="B133" s="440"/>
      <c r="C133" s="440"/>
      <c r="D133" s="442" t="s">
        <v>451</v>
      </c>
      <c r="E133" s="461">
        <v>30790.414116</v>
      </c>
      <c r="F133" s="461">
        <v>31933.858183</v>
      </c>
      <c r="G133" s="461">
        <v>74409.188020000001</v>
      </c>
      <c r="H133" s="461">
        <v>378107.62066399999</v>
      </c>
      <c r="I133" s="461">
        <v>84966.209466</v>
      </c>
      <c r="J133" s="461">
        <v>17634.754658000002</v>
      </c>
      <c r="K133" s="461">
        <v>16408.35513</v>
      </c>
      <c r="L133" s="461">
        <v>63111.275519000003</v>
      </c>
      <c r="M133" s="461">
        <v>32195.421108999999</v>
      </c>
      <c r="N133" s="461">
        <v>86755.030906</v>
      </c>
      <c r="O133" s="461">
        <v>30706.872077</v>
      </c>
      <c r="P133" s="461">
        <v>46041.376123000002</v>
      </c>
      <c r="Q133" s="461">
        <v>19579.591601</v>
      </c>
      <c r="R133" s="461">
        <v>53658.168174999999</v>
      </c>
      <c r="S133" s="461">
        <v>85984.069361999995</v>
      </c>
      <c r="T133" s="461">
        <v>186019.28884299999</v>
      </c>
      <c r="U133" s="461">
        <v>171726.281525</v>
      </c>
      <c r="V133" s="461">
        <v>118759.844333</v>
      </c>
      <c r="W133" s="461">
        <v>31042.181521999999</v>
      </c>
      <c r="X133" s="461">
        <v>14011.057378</v>
      </c>
      <c r="Y133" s="461">
        <v>18796.345982999999</v>
      </c>
      <c r="Z133" s="461">
        <v>36767.986956000001</v>
      </c>
      <c r="AA133" s="461">
        <v>199249.16631599999</v>
      </c>
      <c r="AB133" s="461">
        <v>65403.135229</v>
      </c>
      <c r="AC133" s="461">
        <v>31274.77478</v>
      </c>
      <c r="AD133" s="461">
        <v>185168.78056799999</v>
      </c>
      <c r="AE133" s="461">
        <v>38443.495782999998</v>
      </c>
      <c r="AF133" s="461">
        <v>69834.381362</v>
      </c>
      <c r="AG133" s="461">
        <v>82519.344112000006</v>
      </c>
      <c r="AH133" s="461">
        <v>106927.99368499999</v>
      </c>
      <c r="AI133" s="461">
        <v>22974.491228999999</v>
      </c>
      <c r="AJ133" s="461">
        <v>76922.124614999993</v>
      </c>
      <c r="AK133" s="461">
        <v>23141.253075000001</v>
      </c>
      <c r="AL133" s="461">
        <v>53983.750872999997</v>
      </c>
      <c r="AM133" s="461">
        <v>131423.54560300001</v>
      </c>
      <c r="AN133" s="461">
        <v>84269.492811999997</v>
      </c>
      <c r="AO133" s="461">
        <v>20838.717584000002</v>
      </c>
      <c r="AP133" s="461">
        <v>52659.137317000001</v>
      </c>
      <c r="AQ133" s="461">
        <v>16872.633981999999</v>
      </c>
      <c r="AR133" s="461">
        <v>18625.218617999999</v>
      </c>
      <c r="AS133" s="461">
        <v>24636.864395000001</v>
      </c>
      <c r="AT133" s="461">
        <v>37793.239109000002</v>
      </c>
      <c r="AU133" s="461">
        <v>140143.68421899999</v>
      </c>
      <c r="AV133" s="461">
        <v>30065.789287</v>
      </c>
      <c r="AW133" s="461">
        <v>31354.092068000002</v>
      </c>
      <c r="AX133" s="461">
        <v>109559.567163</v>
      </c>
      <c r="AY133" s="461">
        <v>96913.603212999995</v>
      </c>
      <c r="AZ133" s="461">
        <v>37184.276969999999</v>
      </c>
      <c r="BA133" s="461">
        <v>20389.468313000001</v>
      </c>
      <c r="BB133" s="461">
        <v>39165.99927</v>
      </c>
      <c r="BC133" s="461">
        <v>15014.914535</v>
      </c>
      <c r="BD133" s="461">
        <v>49973.498639999998</v>
      </c>
      <c r="BE133" s="461">
        <v>29719.580568000001</v>
      </c>
      <c r="BF133" s="461">
        <v>32731.750755000001</v>
      </c>
      <c r="BG133" s="461">
        <v>22050.277996000001</v>
      </c>
      <c r="BH133" s="461">
        <v>64366.340552000001</v>
      </c>
      <c r="BI133" s="461">
        <v>31597.259982</v>
      </c>
      <c r="BJ133" s="461">
        <v>143380.987081</v>
      </c>
      <c r="BK133" s="461">
        <v>47043.612378999998</v>
      </c>
      <c r="BL133" s="640">
        <v>855673.11410999997</v>
      </c>
      <c r="BM133" s="461">
        <v>33964.707901000002</v>
      </c>
      <c r="BN133" s="461">
        <v>102642.180613</v>
      </c>
      <c r="BO133" s="461">
        <v>173441.54970100001</v>
      </c>
      <c r="BP133" s="461">
        <v>20849.601730999999</v>
      </c>
      <c r="BQ133" s="461">
        <v>16406.403192999998</v>
      </c>
      <c r="BR133" s="461">
        <v>221744.20491299999</v>
      </c>
      <c r="BS133" s="461">
        <v>31215.259164999999</v>
      </c>
      <c r="BT133" s="461">
        <v>34581.715122000001</v>
      </c>
      <c r="BU133" s="461">
        <v>23263.095437</v>
      </c>
      <c r="BV133" s="461">
        <v>81760.712239</v>
      </c>
      <c r="BW133" s="461">
        <v>37451.553982999998</v>
      </c>
      <c r="BX133" s="461">
        <v>342065.234192</v>
      </c>
      <c r="BY133" s="461">
        <v>167830.04309200001</v>
      </c>
      <c r="BZ133" s="461">
        <v>12970.087165000001</v>
      </c>
      <c r="CA133" s="461">
        <v>41354.773343000001</v>
      </c>
    </row>
    <row r="134" spans="1:79" ht="15" x14ac:dyDescent="0.25">
      <c r="A134" s="449">
        <v>174</v>
      </c>
      <c r="B134" s="440"/>
      <c r="C134" s="440"/>
      <c r="D134" s="442" t="s">
        <v>1</v>
      </c>
      <c r="E134" s="461">
        <v>26039.047286000001</v>
      </c>
      <c r="F134" s="461">
        <v>27071.243923999999</v>
      </c>
      <c r="G134" s="461">
        <v>62668.895660000002</v>
      </c>
      <c r="H134" s="461">
        <v>316647.42121100001</v>
      </c>
      <c r="I134" s="461">
        <v>71863.115938000003</v>
      </c>
      <c r="J134" s="461">
        <v>14885.251974000001</v>
      </c>
      <c r="K134" s="461">
        <v>13329.314446</v>
      </c>
      <c r="L134" s="461">
        <v>54601.853658</v>
      </c>
      <c r="M134" s="461">
        <v>27594.370298999998</v>
      </c>
      <c r="N134" s="461">
        <v>62184.074229999998</v>
      </c>
      <c r="O134" s="461">
        <v>26274.258397000001</v>
      </c>
      <c r="P134" s="461">
        <v>39276.154118999999</v>
      </c>
      <c r="Q134" s="461">
        <v>16978.339352999999</v>
      </c>
      <c r="R134" s="461">
        <v>44660.291817999998</v>
      </c>
      <c r="S134" s="461">
        <v>66338.763905</v>
      </c>
      <c r="T134" s="461">
        <v>152457.32806699999</v>
      </c>
      <c r="U134" s="461">
        <v>137719.37769299999</v>
      </c>
      <c r="V134" s="461">
        <v>96102.968699000005</v>
      </c>
      <c r="W134" s="461">
        <v>26253.858896999998</v>
      </c>
      <c r="X134" s="461">
        <v>11804.697113</v>
      </c>
      <c r="Y134" s="461">
        <v>15645.955448999999</v>
      </c>
      <c r="Z134" s="461">
        <v>30608.421546000001</v>
      </c>
      <c r="AA134" s="461">
        <v>160626.41049800001</v>
      </c>
      <c r="AB134" s="461">
        <v>49806.275274</v>
      </c>
      <c r="AC134" s="461">
        <v>26185.227032999999</v>
      </c>
      <c r="AD134" s="461">
        <v>150674.313195</v>
      </c>
      <c r="AE134" s="461">
        <v>32469.007610000001</v>
      </c>
      <c r="AF134" s="461">
        <v>58354.717011000001</v>
      </c>
      <c r="AG134" s="461">
        <v>60331.212028000002</v>
      </c>
      <c r="AH134" s="461">
        <v>81303.790890000004</v>
      </c>
      <c r="AI134" s="461">
        <v>18910.153254000001</v>
      </c>
      <c r="AJ134" s="461">
        <v>63665.451357999998</v>
      </c>
      <c r="AK134" s="461">
        <v>19886.737639999999</v>
      </c>
      <c r="AL134" s="461">
        <v>43307.868444</v>
      </c>
      <c r="AM134" s="461">
        <v>109720.824608</v>
      </c>
      <c r="AN134" s="461">
        <v>62593.971056000002</v>
      </c>
      <c r="AO134" s="461">
        <v>17609.330870999998</v>
      </c>
      <c r="AP134" s="461">
        <v>43290.515363999999</v>
      </c>
      <c r="AQ134" s="461">
        <v>14292.181645000001</v>
      </c>
      <c r="AR134" s="461">
        <v>15702.178692</v>
      </c>
      <c r="AS134" s="461">
        <v>20979.352976999999</v>
      </c>
      <c r="AT134" s="461">
        <v>31503.994708999999</v>
      </c>
      <c r="AU134" s="461">
        <v>110520.720604</v>
      </c>
      <c r="AV134" s="461">
        <v>25588.977196</v>
      </c>
      <c r="AW134" s="461">
        <v>27096.369863</v>
      </c>
      <c r="AX134" s="461">
        <v>87610.797581000006</v>
      </c>
      <c r="AY134" s="461">
        <v>79109.660753999997</v>
      </c>
      <c r="AZ134" s="461">
        <v>28076.955643000001</v>
      </c>
      <c r="BA134" s="461">
        <v>16722.193748000002</v>
      </c>
      <c r="BB134" s="461">
        <v>27908.556036000002</v>
      </c>
      <c r="BC134" s="461">
        <v>12590.282727</v>
      </c>
      <c r="BD134" s="461">
        <v>41568.716195000001</v>
      </c>
      <c r="BE134" s="461">
        <v>24378.67196</v>
      </c>
      <c r="BF134" s="461">
        <v>27646.137042999999</v>
      </c>
      <c r="BG134" s="461">
        <v>17961.760445</v>
      </c>
      <c r="BH134" s="461">
        <v>52402.441638999997</v>
      </c>
      <c r="BI134" s="461">
        <v>26942.561038</v>
      </c>
      <c r="BJ134" s="461">
        <v>111337.212572</v>
      </c>
      <c r="BK134" s="461">
        <v>34139.711496999997</v>
      </c>
      <c r="BL134" s="640">
        <v>690016.73219899996</v>
      </c>
      <c r="BM134" s="461">
        <v>28012.531799</v>
      </c>
      <c r="BN134" s="461">
        <v>72357.152833999993</v>
      </c>
      <c r="BO134" s="461">
        <v>139221.576764</v>
      </c>
      <c r="BP134" s="461">
        <v>17884.907833000001</v>
      </c>
      <c r="BQ134" s="461">
        <v>13404.320207999999</v>
      </c>
      <c r="BR134" s="461">
        <v>182307.73933499999</v>
      </c>
      <c r="BS134" s="461">
        <v>26019.238022000001</v>
      </c>
      <c r="BT134" s="461">
        <v>28828.352342999999</v>
      </c>
      <c r="BU134" s="461">
        <v>19808.526403</v>
      </c>
      <c r="BV134" s="461">
        <v>67828.311885000003</v>
      </c>
      <c r="BW134" s="461">
        <v>30778.775195999999</v>
      </c>
      <c r="BX134" s="461">
        <v>279012.59354899998</v>
      </c>
      <c r="BY134" s="461">
        <v>139607.97507700001</v>
      </c>
      <c r="BZ134" s="461">
        <v>11180.845863</v>
      </c>
      <c r="CA134" s="461">
        <v>34404.510034999999</v>
      </c>
    </row>
    <row r="135" spans="1:79" ht="15" x14ac:dyDescent="0.25">
      <c r="A135" s="449">
        <v>175</v>
      </c>
      <c r="B135" s="440"/>
      <c r="C135" s="440"/>
      <c r="D135" s="442" t="s">
        <v>452</v>
      </c>
      <c r="E135" s="461">
        <v>15811.713263</v>
      </c>
      <c r="F135" s="461">
        <v>16851.820489999998</v>
      </c>
      <c r="G135" s="461">
        <v>38882.612723999999</v>
      </c>
      <c r="H135" s="461">
        <v>195846.14407400001</v>
      </c>
      <c r="I135" s="461">
        <v>45295.888063999999</v>
      </c>
      <c r="J135" s="461">
        <v>9350.1933320000007</v>
      </c>
      <c r="K135" s="461">
        <v>8820.9062890000005</v>
      </c>
      <c r="L135" s="461">
        <v>34027.573060000002</v>
      </c>
      <c r="M135" s="461">
        <v>17436.285639000002</v>
      </c>
      <c r="N135" s="461">
        <v>47103.604764000003</v>
      </c>
      <c r="O135" s="461">
        <v>16278.975640000001</v>
      </c>
      <c r="P135" s="461">
        <v>23743.385821</v>
      </c>
      <c r="Q135" s="461">
        <v>10613.745276</v>
      </c>
      <c r="R135" s="461">
        <v>27882.639056</v>
      </c>
      <c r="S135" s="461">
        <v>49213.243395999998</v>
      </c>
      <c r="T135" s="461">
        <v>95190.859784</v>
      </c>
      <c r="U135" s="461">
        <v>95469.716362000006</v>
      </c>
      <c r="V135" s="461">
        <v>67197.317722000007</v>
      </c>
      <c r="W135" s="461">
        <v>16029.077975</v>
      </c>
      <c r="X135" s="461">
        <v>7663.460814</v>
      </c>
      <c r="Y135" s="461">
        <v>9743.7758300000005</v>
      </c>
      <c r="Z135" s="461">
        <v>18875.841215</v>
      </c>
      <c r="AA135" s="461">
        <v>106376.184289</v>
      </c>
      <c r="AB135" s="461">
        <v>38405.432398999998</v>
      </c>
      <c r="AC135" s="461">
        <v>17298.063058</v>
      </c>
      <c r="AD135" s="461">
        <v>94279.599616000007</v>
      </c>
      <c r="AE135" s="461">
        <v>20280.623904</v>
      </c>
      <c r="AF135" s="461">
        <v>36198.074483999997</v>
      </c>
      <c r="AG135" s="461">
        <v>43954.334906999997</v>
      </c>
      <c r="AH135" s="461">
        <v>57014.220819000002</v>
      </c>
      <c r="AI135" s="461">
        <v>11728.802109</v>
      </c>
      <c r="AJ135" s="461">
        <v>39299.412682000002</v>
      </c>
      <c r="AK135" s="461">
        <v>11890.738047000001</v>
      </c>
      <c r="AL135" s="461">
        <v>30371.822903</v>
      </c>
      <c r="AM135" s="461">
        <v>68338.120343999995</v>
      </c>
      <c r="AN135" s="461">
        <v>49877.906308999998</v>
      </c>
      <c r="AO135" s="461">
        <v>11194.561758</v>
      </c>
      <c r="AP135" s="461">
        <v>27352.19859</v>
      </c>
      <c r="AQ135" s="461">
        <v>8669.7647770000003</v>
      </c>
      <c r="AR135" s="461">
        <v>9778.1019109999997</v>
      </c>
      <c r="AS135" s="461">
        <v>13086.945202000001</v>
      </c>
      <c r="AT135" s="461">
        <v>19588.433990000001</v>
      </c>
      <c r="AU135" s="461">
        <v>74440.805852000005</v>
      </c>
      <c r="AV135" s="461">
        <v>16205.332949</v>
      </c>
      <c r="AW135" s="461">
        <v>17303.899078999999</v>
      </c>
      <c r="AX135" s="461">
        <v>59961.988867</v>
      </c>
      <c r="AY135" s="461">
        <v>51676.891771000002</v>
      </c>
      <c r="AZ135" s="461">
        <v>20948.446151</v>
      </c>
      <c r="BA135" s="461">
        <v>11021.797637</v>
      </c>
      <c r="BB135" s="461">
        <v>21510.368269999999</v>
      </c>
      <c r="BC135" s="461">
        <v>7935.046574</v>
      </c>
      <c r="BD135" s="461">
        <v>25759.745180000002</v>
      </c>
      <c r="BE135" s="461">
        <v>15660.122068000001</v>
      </c>
      <c r="BF135" s="461">
        <v>16839.633886</v>
      </c>
      <c r="BG135" s="461">
        <v>11614.400428999999</v>
      </c>
      <c r="BH135" s="461">
        <v>33852.819411999997</v>
      </c>
      <c r="BI135" s="461">
        <v>16489.140134000001</v>
      </c>
      <c r="BJ135" s="461">
        <v>79747.536019000006</v>
      </c>
      <c r="BK135" s="461">
        <v>26649.440678999999</v>
      </c>
      <c r="BL135" s="640">
        <v>439305.265938</v>
      </c>
      <c r="BM135" s="461">
        <v>17390.310782</v>
      </c>
      <c r="BN135" s="461">
        <v>57874.373234999999</v>
      </c>
      <c r="BO135" s="461">
        <v>91293.259907</v>
      </c>
      <c r="BP135" s="461">
        <v>11431.95631</v>
      </c>
      <c r="BQ135" s="461">
        <v>9291.1753879999997</v>
      </c>
      <c r="BR135" s="461">
        <v>113585.128</v>
      </c>
      <c r="BS135" s="461">
        <v>16290.777748</v>
      </c>
      <c r="BT135" s="461">
        <v>18303.620814999998</v>
      </c>
      <c r="BU135" s="461">
        <v>12161.497357</v>
      </c>
      <c r="BV135" s="461">
        <v>42119.586538000003</v>
      </c>
      <c r="BW135" s="461">
        <v>20090.760386999998</v>
      </c>
      <c r="BX135" s="461">
        <v>178588.71958</v>
      </c>
      <c r="BY135" s="461">
        <v>90888.165573999999</v>
      </c>
      <c r="BZ135" s="461">
        <v>6815.5000179999997</v>
      </c>
      <c r="CA135" s="461">
        <v>22009.252535</v>
      </c>
    </row>
    <row r="136" spans="1:79" ht="15" x14ac:dyDescent="0.25">
      <c r="A136" s="449">
        <v>176</v>
      </c>
      <c r="B136" s="443"/>
      <c r="C136" s="443" t="s">
        <v>500</v>
      </c>
      <c r="D136" s="444" t="s">
        <v>0</v>
      </c>
      <c r="E136" s="462">
        <v>187.94709499999999</v>
      </c>
      <c r="F136" s="462">
        <v>195.53528399999999</v>
      </c>
      <c r="G136" s="462">
        <v>473.07260000000002</v>
      </c>
      <c r="H136" s="462">
        <v>3065.5885750000002</v>
      </c>
      <c r="I136" s="462">
        <v>563.62103000000002</v>
      </c>
      <c r="J136" s="462">
        <v>111.085629</v>
      </c>
      <c r="K136" s="462">
        <v>98.791261000000006</v>
      </c>
      <c r="L136" s="462">
        <v>462.33092099999999</v>
      </c>
      <c r="M136" s="462">
        <v>176.16903500000001</v>
      </c>
      <c r="N136" s="462">
        <v>481.33838800000001</v>
      </c>
      <c r="O136" s="462">
        <v>185.130831</v>
      </c>
      <c r="P136" s="462">
        <v>302.91192699999999</v>
      </c>
      <c r="Q136" s="462">
        <v>139.299047</v>
      </c>
      <c r="R136" s="462">
        <v>314.390218</v>
      </c>
      <c r="S136" s="462">
        <v>615.59567000000004</v>
      </c>
      <c r="T136" s="462">
        <v>1267.4503110000001</v>
      </c>
      <c r="U136" s="462">
        <v>1425.830663</v>
      </c>
      <c r="V136" s="462">
        <v>736.56412599999999</v>
      </c>
      <c r="W136" s="462">
        <v>186.834292</v>
      </c>
      <c r="X136" s="462">
        <v>94.362401000000006</v>
      </c>
      <c r="Y136" s="462">
        <v>107.19476299999999</v>
      </c>
      <c r="Z136" s="462">
        <v>216.32878299999999</v>
      </c>
      <c r="AA136" s="462">
        <v>1672.9700459999999</v>
      </c>
      <c r="AB136" s="462">
        <v>489.04501900000002</v>
      </c>
      <c r="AC136" s="462">
        <v>198.262923</v>
      </c>
      <c r="AD136" s="462">
        <v>1216.9884440000001</v>
      </c>
      <c r="AE136" s="462">
        <v>247.913633</v>
      </c>
      <c r="AF136" s="462">
        <v>451.67965400000003</v>
      </c>
      <c r="AG136" s="462">
        <v>435.559301</v>
      </c>
      <c r="AH136" s="462">
        <v>631.99396100000001</v>
      </c>
      <c r="AI136" s="462">
        <v>130.858743</v>
      </c>
      <c r="AJ136" s="462">
        <v>475.42071299999998</v>
      </c>
      <c r="AK136" s="462">
        <v>149.54160200000001</v>
      </c>
      <c r="AL136" s="462">
        <v>333.78234600000002</v>
      </c>
      <c r="AM136" s="462">
        <v>832.50666899999999</v>
      </c>
      <c r="AN136" s="462">
        <v>596.28321200000005</v>
      </c>
      <c r="AO136" s="462">
        <v>119.42010500000001</v>
      </c>
      <c r="AP136" s="462">
        <v>307.65619400000003</v>
      </c>
      <c r="AQ136" s="462">
        <v>101.436181</v>
      </c>
      <c r="AR136" s="462">
        <v>118.06321800000001</v>
      </c>
      <c r="AS136" s="462">
        <v>137.61987199999999</v>
      </c>
      <c r="AT136" s="462">
        <v>219.60474400000001</v>
      </c>
      <c r="AU136" s="462">
        <v>1097.7406169999999</v>
      </c>
      <c r="AV136" s="462">
        <v>219.579758</v>
      </c>
      <c r="AW136" s="462">
        <v>228.383005</v>
      </c>
      <c r="AX136" s="462">
        <v>697.76221999999996</v>
      </c>
      <c r="AY136" s="462">
        <v>587.378873</v>
      </c>
      <c r="AZ136" s="462">
        <v>257.81791299999998</v>
      </c>
      <c r="BA136" s="462">
        <v>128.92863</v>
      </c>
      <c r="BB136" s="462">
        <v>216.348422</v>
      </c>
      <c r="BC136" s="462">
        <v>96.126825999999994</v>
      </c>
      <c r="BD136" s="462">
        <v>273.946932</v>
      </c>
      <c r="BE136" s="462">
        <v>173.45448999999999</v>
      </c>
      <c r="BF136" s="462">
        <v>208.67248599999999</v>
      </c>
      <c r="BG136" s="462">
        <v>123.073819</v>
      </c>
      <c r="BH136" s="462">
        <v>349.60729800000001</v>
      </c>
      <c r="BI136" s="462">
        <v>202.62820300000001</v>
      </c>
      <c r="BJ136" s="462">
        <v>1015.892307</v>
      </c>
      <c r="BK136" s="462">
        <v>323.62141700000001</v>
      </c>
      <c r="BL136" s="641">
        <v>8489.1243180000001</v>
      </c>
      <c r="BM136" s="462">
        <v>200.211455</v>
      </c>
      <c r="BN136" s="462">
        <v>637.11609399999998</v>
      </c>
      <c r="BO136" s="462">
        <v>1526.4970969999999</v>
      </c>
      <c r="BP136" s="462">
        <v>145.271874</v>
      </c>
      <c r="BQ136" s="462">
        <v>119.69783700000001</v>
      </c>
      <c r="BR136" s="462">
        <v>1799.620725</v>
      </c>
      <c r="BS136" s="462">
        <v>177.16719499999999</v>
      </c>
      <c r="BT136" s="462">
        <v>220.295547</v>
      </c>
      <c r="BU136" s="462">
        <v>147.054856</v>
      </c>
      <c r="BV136" s="462">
        <v>484.70552099999998</v>
      </c>
      <c r="BW136" s="462">
        <v>244.194165</v>
      </c>
      <c r="BX136" s="462">
        <v>2687.7531330000002</v>
      </c>
      <c r="BY136" s="462">
        <v>1227.117759</v>
      </c>
      <c r="BZ136" s="462">
        <v>81.733271000000002</v>
      </c>
      <c r="CA136" s="462">
        <v>255.60967400000001</v>
      </c>
    </row>
    <row r="137" spans="1:79" ht="15" x14ac:dyDescent="0.25">
      <c r="A137" s="449">
        <v>177</v>
      </c>
      <c r="B137" s="443"/>
      <c r="C137" s="443"/>
      <c r="D137" s="444" t="s">
        <v>451</v>
      </c>
      <c r="E137" s="462">
        <v>599.81320500000004</v>
      </c>
      <c r="F137" s="462">
        <v>626.55598599999996</v>
      </c>
      <c r="G137" s="462">
        <v>1496.5544400000001</v>
      </c>
      <c r="H137" s="462">
        <v>9823.4361370000006</v>
      </c>
      <c r="I137" s="462">
        <v>1729.338714</v>
      </c>
      <c r="J137" s="462">
        <v>334.37422299999997</v>
      </c>
      <c r="K137" s="462">
        <v>291.66979500000002</v>
      </c>
      <c r="L137" s="462">
        <v>1231.6327510000001</v>
      </c>
      <c r="M137" s="462">
        <v>568.36953900000003</v>
      </c>
      <c r="N137" s="462">
        <v>1540.8077129999999</v>
      </c>
      <c r="O137" s="462">
        <v>578.790662</v>
      </c>
      <c r="P137" s="462">
        <v>916.64027499999997</v>
      </c>
      <c r="Q137" s="462">
        <v>363.05024100000003</v>
      </c>
      <c r="R137" s="462">
        <v>1055.7127599999999</v>
      </c>
      <c r="S137" s="462">
        <v>1569.5298620000001</v>
      </c>
      <c r="T137" s="462">
        <v>4233.6942920000001</v>
      </c>
      <c r="U137" s="462">
        <v>3507.4725149999999</v>
      </c>
      <c r="V137" s="462">
        <v>2249.6298310000002</v>
      </c>
      <c r="W137" s="462">
        <v>602.01231099999995</v>
      </c>
      <c r="X137" s="462">
        <v>253.052525</v>
      </c>
      <c r="Y137" s="462">
        <v>340.00714799999997</v>
      </c>
      <c r="Z137" s="462">
        <v>731.105186</v>
      </c>
      <c r="AA137" s="462">
        <v>4512.6839630000004</v>
      </c>
      <c r="AB137" s="462">
        <v>1164.415035</v>
      </c>
      <c r="AC137" s="462">
        <v>584.239958</v>
      </c>
      <c r="AD137" s="462">
        <v>4317.8091420000001</v>
      </c>
      <c r="AE137" s="462">
        <v>717.32517499999994</v>
      </c>
      <c r="AF137" s="462">
        <v>1471.0518219999999</v>
      </c>
      <c r="AG137" s="462">
        <v>1483.5732190000001</v>
      </c>
      <c r="AH137" s="462">
        <v>1967.5123599999999</v>
      </c>
      <c r="AI137" s="462">
        <v>449.55494800000002</v>
      </c>
      <c r="AJ137" s="462">
        <v>1536.4388429999999</v>
      </c>
      <c r="AK137" s="462">
        <v>456.18910699999998</v>
      </c>
      <c r="AL137" s="462">
        <v>953.52974200000006</v>
      </c>
      <c r="AM137" s="462">
        <v>2625.0336569999999</v>
      </c>
      <c r="AN137" s="462">
        <v>1499.428557</v>
      </c>
      <c r="AO137" s="462">
        <v>387.64540299999999</v>
      </c>
      <c r="AP137" s="462">
        <v>964.75588900000002</v>
      </c>
      <c r="AQ137" s="462">
        <v>326.78694999999999</v>
      </c>
      <c r="AR137" s="462">
        <v>352.08748200000002</v>
      </c>
      <c r="AS137" s="462">
        <v>440.60406499999999</v>
      </c>
      <c r="AT137" s="462">
        <v>709.66646100000003</v>
      </c>
      <c r="AU137" s="462">
        <v>2947.546182</v>
      </c>
      <c r="AV137" s="462">
        <v>570.60280399999999</v>
      </c>
      <c r="AW137" s="462">
        <v>600.78633200000002</v>
      </c>
      <c r="AX137" s="462">
        <v>2201.6206659999998</v>
      </c>
      <c r="AY137" s="462">
        <v>1813.015772</v>
      </c>
      <c r="AZ137" s="462">
        <v>677.20678199999998</v>
      </c>
      <c r="BA137" s="462">
        <v>397.79976099999999</v>
      </c>
      <c r="BB137" s="462">
        <v>673.87731099999996</v>
      </c>
      <c r="BC137" s="462">
        <v>295.09540500000003</v>
      </c>
      <c r="BD137" s="462">
        <v>897.56467699999996</v>
      </c>
      <c r="BE137" s="462">
        <v>549.64712299999997</v>
      </c>
      <c r="BF137" s="462">
        <v>668.86968300000001</v>
      </c>
      <c r="BG137" s="462">
        <v>399.98653100000001</v>
      </c>
      <c r="BH137" s="462">
        <v>1141.390257</v>
      </c>
      <c r="BI137" s="462">
        <v>628.43453399999999</v>
      </c>
      <c r="BJ137" s="462">
        <v>2930.6875220000002</v>
      </c>
      <c r="BK137" s="462">
        <v>844.49064899999996</v>
      </c>
      <c r="BL137" s="641">
        <v>23493.063687000002</v>
      </c>
      <c r="BM137" s="462">
        <v>689.06301499999995</v>
      </c>
      <c r="BN137" s="462">
        <v>1909.283103</v>
      </c>
      <c r="BO137" s="462">
        <v>3776.9750180000001</v>
      </c>
      <c r="BP137" s="462">
        <v>398.105276</v>
      </c>
      <c r="BQ137" s="462">
        <v>310.74408599999998</v>
      </c>
      <c r="BR137" s="462">
        <v>5694.3548849999997</v>
      </c>
      <c r="BS137" s="462">
        <v>591.438579</v>
      </c>
      <c r="BT137" s="462">
        <v>669.26963899999998</v>
      </c>
      <c r="BU137" s="462">
        <v>441.92772500000001</v>
      </c>
      <c r="BV137" s="462">
        <v>1609.2027210000001</v>
      </c>
      <c r="BW137" s="462">
        <v>710.42716299999995</v>
      </c>
      <c r="BX137" s="462">
        <v>8599.0255809999999</v>
      </c>
      <c r="BY137" s="462">
        <v>3319.9410309999998</v>
      </c>
      <c r="BZ137" s="462">
        <v>241.57914400000001</v>
      </c>
      <c r="CA137" s="462">
        <v>779.09354499999995</v>
      </c>
    </row>
    <row r="138" spans="1:79" ht="15" x14ac:dyDescent="0.25">
      <c r="A138" s="449">
        <v>178</v>
      </c>
      <c r="B138" s="443"/>
      <c r="C138" s="443"/>
      <c r="D138" s="444" t="s">
        <v>1</v>
      </c>
      <c r="E138" s="462">
        <v>508.75908299999998</v>
      </c>
      <c r="F138" s="462">
        <v>534.35967800000003</v>
      </c>
      <c r="G138" s="462">
        <v>1293.7690130000001</v>
      </c>
      <c r="H138" s="462">
        <v>10258.671783</v>
      </c>
      <c r="I138" s="462">
        <v>1510.483461</v>
      </c>
      <c r="J138" s="462">
        <v>282.83615900000001</v>
      </c>
      <c r="K138" s="462">
        <v>238.527649</v>
      </c>
      <c r="L138" s="462">
        <v>1141.957969</v>
      </c>
      <c r="M138" s="462">
        <v>489.232913</v>
      </c>
      <c r="N138" s="462">
        <v>1140.14924</v>
      </c>
      <c r="O138" s="462">
        <v>496.84115800000001</v>
      </c>
      <c r="P138" s="462">
        <v>805.34239100000002</v>
      </c>
      <c r="Q138" s="462">
        <v>317.65620699999999</v>
      </c>
      <c r="R138" s="462">
        <v>888.61584900000003</v>
      </c>
      <c r="S138" s="462">
        <v>1253.5827589999999</v>
      </c>
      <c r="T138" s="462">
        <v>3773.2508120000002</v>
      </c>
      <c r="U138" s="462">
        <v>3287.9217650000001</v>
      </c>
      <c r="V138" s="462">
        <v>1862.5960319999999</v>
      </c>
      <c r="W138" s="462">
        <v>511.157105</v>
      </c>
      <c r="X138" s="462">
        <v>214.951956</v>
      </c>
      <c r="Y138" s="462">
        <v>283.95577800000001</v>
      </c>
      <c r="Z138" s="462">
        <v>611.55573400000003</v>
      </c>
      <c r="AA138" s="462">
        <v>4198.6354060000003</v>
      </c>
      <c r="AB138" s="462">
        <v>908.89167499999996</v>
      </c>
      <c r="AC138" s="462">
        <v>489.97826800000001</v>
      </c>
      <c r="AD138" s="462">
        <v>3828.7312510000002</v>
      </c>
      <c r="AE138" s="462">
        <v>614.13231499999995</v>
      </c>
      <c r="AF138" s="462">
        <v>1269.5221019999999</v>
      </c>
      <c r="AG138" s="462">
        <v>1103.2841619999999</v>
      </c>
      <c r="AH138" s="462">
        <v>1557.4266769999999</v>
      </c>
      <c r="AI138" s="462">
        <v>372.575108</v>
      </c>
      <c r="AJ138" s="462">
        <v>1312.253046</v>
      </c>
      <c r="AK138" s="462">
        <v>393.70962600000001</v>
      </c>
      <c r="AL138" s="462">
        <v>775.11527000000001</v>
      </c>
      <c r="AM138" s="462">
        <v>2290.1256210000001</v>
      </c>
      <c r="AN138" s="462">
        <v>1130.63543</v>
      </c>
      <c r="AO138" s="462">
        <v>329.21227699999997</v>
      </c>
      <c r="AP138" s="462">
        <v>806.47082899999998</v>
      </c>
      <c r="AQ138" s="462">
        <v>277.122186</v>
      </c>
      <c r="AR138" s="462">
        <v>298.89807000000002</v>
      </c>
      <c r="AS138" s="462">
        <v>376.75127900000001</v>
      </c>
      <c r="AT138" s="462">
        <v>596.80248099999994</v>
      </c>
      <c r="AU138" s="462">
        <v>2691.6142850000001</v>
      </c>
      <c r="AV138" s="462">
        <v>498.62470999999999</v>
      </c>
      <c r="AW138" s="462">
        <v>528.13788899999997</v>
      </c>
      <c r="AX138" s="462">
        <v>1883.2033719999999</v>
      </c>
      <c r="AY138" s="462">
        <v>1507.6099139999999</v>
      </c>
      <c r="AZ138" s="462">
        <v>521.19838300000004</v>
      </c>
      <c r="BA138" s="462">
        <v>331.33002699999997</v>
      </c>
      <c r="BB138" s="462">
        <v>489.72349100000002</v>
      </c>
      <c r="BC138" s="462">
        <v>249.42300800000001</v>
      </c>
      <c r="BD138" s="462">
        <v>751.30119400000001</v>
      </c>
      <c r="BE138" s="462">
        <v>456.05028299999998</v>
      </c>
      <c r="BF138" s="462">
        <v>568.71877700000005</v>
      </c>
      <c r="BG138" s="462">
        <v>329.14162299999998</v>
      </c>
      <c r="BH138" s="462">
        <v>943.23180500000001</v>
      </c>
      <c r="BI138" s="462">
        <v>537.207854</v>
      </c>
      <c r="BJ138" s="462">
        <v>2401.089489</v>
      </c>
      <c r="BK138" s="462">
        <v>629.75187800000003</v>
      </c>
      <c r="BL138" s="641">
        <v>30162.705158000001</v>
      </c>
      <c r="BM138" s="462">
        <v>576.95419300000003</v>
      </c>
      <c r="BN138" s="462">
        <v>1361.9124509999999</v>
      </c>
      <c r="BO138" s="462">
        <v>3701.8950410000002</v>
      </c>
      <c r="BP138" s="462">
        <v>344.71508499999999</v>
      </c>
      <c r="BQ138" s="462">
        <v>254.965632</v>
      </c>
      <c r="BR138" s="462">
        <v>5806.3263150000002</v>
      </c>
      <c r="BS138" s="462">
        <v>496.87920300000002</v>
      </c>
      <c r="BT138" s="462">
        <v>562.42029500000001</v>
      </c>
      <c r="BU138" s="462">
        <v>378.14320700000002</v>
      </c>
      <c r="BV138" s="462">
        <v>1383.3572300000001</v>
      </c>
      <c r="BW138" s="462">
        <v>592.77334099999996</v>
      </c>
      <c r="BX138" s="462">
        <v>8581.0162849999997</v>
      </c>
      <c r="BY138" s="462">
        <v>2942.3861700000002</v>
      </c>
      <c r="BZ138" s="462">
        <v>208.71058500000001</v>
      </c>
      <c r="CA138" s="462">
        <v>656.73229100000003</v>
      </c>
    </row>
    <row r="139" spans="1:79" ht="15" x14ac:dyDescent="0.25">
      <c r="A139" s="449">
        <v>179</v>
      </c>
      <c r="B139" s="443"/>
      <c r="C139" s="443"/>
      <c r="D139" s="444" t="s">
        <v>452</v>
      </c>
      <c r="E139" s="462">
        <v>306.93358599999999</v>
      </c>
      <c r="F139" s="462">
        <v>328.11240299999997</v>
      </c>
      <c r="G139" s="462">
        <v>762.91889800000001</v>
      </c>
      <c r="H139" s="462">
        <v>4173.8756430000003</v>
      </c>
      <c r="I139" s="462">
        <v>896.17792299999996</v>
      </c>
      <c r="J139" s="462">
        <v>176.67338599999999</v>
      </c>
      <c r="K139" s="462">
        <v>155.794363</v>
      </c>
      <c r="L139" s="462">
        <v>640.68409199999996</v>
      </c>
      <c r="M139" s="462">
        <v>306.319862</v>
      </c>
      <c r="N139" s="462">
        <v>778.59494900000004</v>
      </c>
      <c r="O139" s="462">
        <v>305.48252600000001</v>
      </c>
      <c r="P139" s="462">
        <v>464.31408199999998</v>
      </c>
      <c r="Q139" s="462">
        <v>195.821483</v>
      </c>
      <c r="R139" s="462">
        <v>543.39952200000005</v>
      </c>
      <c r="S139" s="462">
        <v>792.79426799999999</v>
      </c>
      <c r="T139" s="462">
        <v>2011.4245249999999</v>
      </c>
      <c r="U139" s="462">
        <v>1620.7776650000001</v>
      </c>
      <c r="V139" s="462">
        <v>1172.2294509999999</v>
      </c>
      <c r="W139" s="462">
        <v>309.04172399999999</v>
      </c>
      <c r="X139" s="462">
        <v>137.529257</v>
      </c>
      <c r="Y139" s="462">
        <v>175.491007</v>
      </c>
      <c r="Z139" s="462">
        <v>373.281813</v>
      </c>
      <c r="AA139" s="462">
        <v>2054.2793710000001</v>
      </c>
      <c r="AB139" s="462">
        <v>621.59808699999996</v>
      </c>
      <c r="AC139" s="462">
        <v>322.02622100000002</v>
      </c>
      <c r="AD139" s="462">
        <v>1993.687621</v>
      </c>
      <c r="AE139" s="462">
        <v>374.98324400000001</v>
      </c>
      <c r="AF139" s="462">
        <v>743.30604500000004</v>
      </c>
      <c r="AG139" s="462">
        <v>743.20067900000004</v>
      </c>
      <c r="AH139" s="462">
        <v>986.36507900000004</v>
      </c>
      <c r="AI139" s="462">
        <v>227.95781500000001</v>
      </c>
      <c r="AJ139" s="462">
        <v>768.83733600000005</v>
      </c>
      <c r="AK139" s="462">
        <v>233.75045900000001</v>
      </c>
      <c r="AL139" s="462">
        <v>515.03949499999999</v>
      </c>
      <c r="AM139" s="462">
        <v>1293.279354</v>
      </c>
      <c r="AN139" s="462">
        <v>794.15569100000005</v>
      </c>
      <c r="AO139" s="462">
        <v>207.831502</v>
      </c>
      <c r="AP139" s="462">
        <v>495.17644200000001</v>
      </c>
      <c r="AQ139" s="462">
        <v>167.62122099999999</v>
      </c>
      <c r="AR139" s="462">
        <v>183.994933</v>
      </c>
      <c r="AS139" s="462">
        <v>233.14446000000001</v>
      </c>
      <c r="AT139" s="462">
        <v>365.35412400000001</v>
      </c>
      <c r="AU139" s="462">
        <v>1321.3564409999999</v>
      </c>
      <c r="AV139" s="462">
        <v>304.99820299999999</v>
      </c>
      <c r="AW139" s="462">
        <v>326.83238399999999</v>
      </c>
      <c r="AX139" s="462">
        <v>1116.7401299999999</v>
      </c>
      <c r="AY139" s="462">
        <v>951.26515400000005</v>
      </c>
      <c r="AZ139" s="462">
        <v>347.92347999999998</v>
      </c>
      <c r="BA139" s="462">
        <v>211.22863899999999</v>
      </c>
      <c r="BB139" s="462">
        <v>347.54139800000002</v>
      </c>
      <c r="BC139" s="462">
        <v>154.72043600000001</v>
      </c>
      <c r="BD139" s="462">
        <v>459.43464899999998</v>
      </c>
      <c r="BE139" s="462">
        <v>288.02714900000001</v>
      </c>
      <c r="BF139" s="462">
        <v>341.94408600000003</v>
      </c>
      <c r="BG139" s="462">
        <v>208.71829500000001</v>
      </c>
      <c r="BH139" s="462">
        <v>589.97077200000001</v>
      </c>
      <c r="BI139" s="462">
        <v>326.604512</v>
      </c>
      <c r="BJ139" s="462">
        <v>1452.593869</v>
      </c>
      <c r="BK139" s="462">
        <v>425.67497700000001</v>
      </c>
      <c r="BL139" s="641">
        <v>8430.9251569999997</v>
      </c>
      <c r="BM139" s="462">
        <v>348.50174900000002</v>
      </c>
      <c r="BN139" s="462">
        <v>945.38134400000001</v>
      </c>
      <c r="BO139" s="462">
        <v>1714.460249</v>
      </c>
      <c r="BP139" s="462">
        <v>216.860784</v>
      </c>
      <c r="BQ139" s="462">
        <v>174.635366</v>
      </c>
      <c r="BR139" s="462">
        <v>2465.136348</v>
      </c>
      <c r="BS139" s="462">
        <v>306.43861399999997</v>
      </c>
      <c r="BT139" s="462">
        <v>351.45039500000001</v>
      </c>
      <c r="BU139" s="462">
        <v>230.21287599999999</v>
      </c>
      <c r="BV139" s="462">
        <v>799.07180000000005</v>
      </c>
      <c r="BW139" s="462">
        <v>376.75021600000002</v>
      </c>
      <c r="BX139" s="462">
        <v>3713.879516</v>
      </c>
      <c r="BY139" s="462">
        <v>1645.678531</v>
      </c>
      <c r="BZ139" s="462">
        <v>126.501284</v>
      </c>
      <c r="CA139" s="462">
        <v>410.06344100000001</v>
      </c>
    </row>
    <row r="140" spans="1:79" ht="15" x14ac:dyDescent="0.25">
      <c r="A140" s="449">
        <v>180</v>
      </c>
      <c r="B140" s="440"/>
      <c r="C140" s="441" t="s">
        <v>501</v>
      </c>
      <c r="D140" s="442" t="s">
        <v>0</v>
      </c>
      <c r="E140" s="461">
        <v>0.98236100000000004</v>
      </c>
      <c r="F140" s="461">
        <v>1.708569</v>
      </c>
      <c r="G140" s="461">
        <v>14.161457</v>
      </c>
      <c r="H140" s="461">
        <v>663.79807700000003</v>
      </c>
      <c r="I140" s="461">
        <v>23.449068</v>
      </c>
      <c r="J140" s="461">
        <v>0.439166</v>
      </c>
      <c r="K140" s="461">
        <v>1.160226</v>
      </c>
      <c r="L140" s="461">
        <v>39.134475000000002</v>
      </c>
      <c r="M140" s="461">
        <v>1.035911</v>
      </c>
      <c r="N140" s="461">
        <v>37.387006</v>
      </c>
      <c r="O140" s="461">
        <v>1.0242329999999999</v>
      </c>
      <c r="P140" s="461">
        <v>10.862348000000001</v>
      </c>
      <c r="Q140" s="461">
        <v>2.3021959999999999</v>
      </c>
      <c r="R140" s="461">
        <v>4.4774310000000002</v>
      </c>
      <c r="S140" s="461">
        <v>83.493331999999995</v>
      </c>
      <c r="T140" s="461">
        <v>140.82366300000001</v>
      </c>
      <c r="U140" s="461">
        <v>364.23469599999999</v>
      </c>
      <c r="V140" s="461">
        <v>51.907511</v>
      </c>
      <c r="W140" s="461">
        <v>1.1215649999999999</v>
      </c>
      <c r="X140" s="461">
        <v>0.72560100000000005</v>
      </c>
      <c r="Y140" s="461">
        <v>0.51232</v>
      </c>
      <c r="Z140" s="461">
        <v>1.6757979999999999</v>
      </c>
      <c r="AA140" s="461">
        <v>423.298992</v>
      </c>
      <c r="AB140" s="461">
        <v>57.205967999999999</v>
      </c>
      <c r="AC140" s="461">
        <v>0.52876999999999996</v>
      </c>
      <c r="AD140" s="461">
        <v>133.60159999999999</v>
      </c>
      <c r="AE140" s="461">
        <v>5.5725189999999998</v>
      </c>
      <c r="AF140" s="461">
        <v>18.001805000000001</v>
      </c>
      <c r="AG140" s="461">
        <v>20.142116999999999</v>
      </c>
      <c r="AH140" s="461">
        <v>48.319744999999998</v>
      </c>
      <c r="AI140" s="461">
        <v>1.1527480000000001</v>
      </c>
      <c r="AJ140" s="461">
        <v>23.323840000000001</v>
      </c>
      <c r="AK140" s="461">
        <v>1.3358110000000001</v>
      </c>
      <c r="AL140" s="461">
        <v>13.062229</v>
      </c>
      <c r="AM140" s="461">
        <v>61.015749999999997</v>
      </c>
      <c r="AN140" s="461">
        <v>56.898339999999997</v>
      </c>
      <c r="AO140" s="461">
        <v>0.67474199999999995</v>
      </c>
      <c r="AP140" s="461">
        <v>9.4178899999999999</v>
      </c>
      <c r="AQ140" s="461">
        <v>0.10335</v>
      </c>
      <c r="AR140" s="461">
        <v>1.4691289999999999</v>
      </c>
      <c r="AS140" s="461">
        <v>0.48670600000000003</v>
      </c>
      <c r="AT140" s="461">
        <v>2.681127</v>
      </c>
      <c r="AU140" s="461">
        <v>298.07781499999999</v>
      </c>
      <c r="AV140" s="461">
        <v>12.268427000000001</v>
      </c>
      <c r="AW140" s="461">
        <v>5.9444660000000002</v>
      </c>
      <c r="AX140" s="461">
        <v>55.766658999999997</v>
      </c>
      <c r="AY140" s="461">
        <v>8.7435589999999994</v>
      </c>
      <c r="AZ140" s="461">
        <v>26.846322000000001</v>
      </c>
      <c r="BA140" s="461">
        <v>2.9570289999999999</v>
      </c>
      <c r="BB140" s="461">
        <v>13.054442</v>
      </c>
      <c r="BC140" s="461">
        <v>0.63729800000000003</v>
      </c>
      <c r="BD140" s="461">
        <v>2.1358000000000001</v>
      </c>
      <c r="BE140" s="461">
        <v>2.643672</v>
      </c>
      <c r="BF140" s="461">
        <v>1.6553199999999999</v>
      </c>
      <c r="BG140" s="461">
        <v>1.954151</v>
      </c>
      <c r="BH140" s="461">
        <v>7.2658259999999997</v>
      </c>
      <c r="BI140" s="461">
        <v>1.067447</v>
      </c>
      <c r="BJ140" s="461">
        <v>106.829573</v>
      </c>
      <c r="BK140" s="461">
        <v>48.269514000000001</v>
      </c>
      <c r="BL140" s="640">
        <v>3852.1082240000001</v>
      </c>
      <c r="BM140" s="461">
        <v>3.0753050000000002</v>
      </c>
      <c r="BN140" s="461">
        <v>70.349136999999999</v>
      </c>
      <c r="BO140" s="461">
        <v>499.46226799999999</v>
      </c>
      <c r="BP140" s="461">
        <v>2.6550159999999998</v>
      </c>
      <c r="BQ140" s="461">
        <v>0.57960500000000004</v>
      </c>
      <c r="BR140" s="461">
        <v>427.90260899999998</v>
      </c>
      <c r="BS140" s="461">
        <v>1.4656480000000001</v>
      </c>
      <c r="BT140" s="461">
        <v>2.653105</v>
      </c>
      <c r="BU140" s="461">
        <v>1.106339</v>
      </c>
      <c r="BV140" s="461">
        <v>24.277107000000001</v>
      </c>
      <c r="BW140" s="461">
        <v>6.7610840000000003</v>
      </c>
      <c r="BX140" s="461">
        <v>510.425206</v>
      </c>
      <c r="BY140" s="461">
        <v>166.97493299999999</v>
      </c>
      <c r="BZ140" s="461">
        <v>0.34526800000000002</v>
      </c>
      <c r="CA140" s="461">
        <v>3.794489</v>
      </c>
    </row>
    <row r="141" spans="1:79" ht="15" x14ac:dyDescent="0.25">
      <c r="A141" s="449">
        <v>181</v>
      </c>
      <c r="B141" s="440"/>
      <c r="C141" s="440"/>
      <c r="D141" s="442" t="s">
        <v>451</v>
      </c>
      <c r="E141" s="461">
        <v>1.348624</v>
      </c>
      <c r="F141" s="461">
        <v>3.710636</v>
      </c>
      <c r="G141" s="461">
        <v>34.788697999999997</v>
      </c>
      <c r="H141" s="461">
        <v>1838.9481029999999</v>
      </c>
      <c r="I141" s="461">
        <v>40.522475999999997</v>
      </c>
      <c r="J141" s="461">
        <v>0.71980200000000005</v>
      </c>
      <c r="K141" s="461">
        <v>1.778672</v>
      </c>
      <c r="L141" s="461">
        <v>42.883324000000002</v>
      </c>
      <c r="M141" s="461">
        <v>2.8505940000000001</v>
      </c>
      <c r="N141" s="461">
        <v>105.389351</v>
      </c>
      <c r="O141" s="461">
        <v>1.855416</v>
      </c>
      <c r="P141" s="461">
        <v>16.173560999999999</v>
      </c>
      <c r="Q141" s="461">
        <v>1.0134669999999999</v>
      </c>
      <c r="R141" s="461">
        <v>7.9464290000000002</v>
      </c>
      <c r="S141" s="461">
        <v>173.93031400000001</v>
      </c>
      <c r="T141" s="461">
        <v>315.68123200000002</v>
      </c>
      <c r="U141" s="461">
        <v>575.18098399999997</v>
      </c>
      <c r="V141" s="461">
        <v>165.81137899999999</v>
      </c>
      <c r="W141" s="461">
        <v>2.527075</v>
      </c>
      <c r="X141" s="461">
        <v>1.0216639999999999</v>
      </c>
      <c r="Y141" s="461">
        <v>1.103666</v>
      </c>
      <c r="Z141" s="461">
        <v>2.8034240000000001</v>
      </c>
      <c r="AA141" s="461">
        <v>648.08915100000002</v>
      </c>
      <c r="AB141" s="461">
        <v>95.625303000000002</v>
      </c>
      <c r="AC141" s="461">
        <v>0.96743100000000004</v>
      </c>
      <c r="AD141" s="461">
        <v>422.16320899999999</v>
      </c>
      <c r="AE141" s="461">
        <v>5.0368839999999997</v>
      </c>
      <c r="AF141" s="461">
        <v>35.910454000000001</v>
      </c>
      <c r="AG141" s="461">
        <v>86.272135000000006</v>
      </c>
      <c r="AH141" s="461">
        <v>110.513077</v>
      </c>
      <c r="AI141" s="461">
        <v>2.521779</v>
      </c>
      <c r="AJ141" s="461">
        <v>31.167988000000001</v>
      </c>
      <c r="AK141" s="461">
        <v>1.1255269999999999</v>
      </c>
      <c r="AL141" s="461">
        <v>30.817352</v>
      </c>
      <c r="AM141" s="461">
        <v>130.48402999999999</v>
      </c>
      <c r="AN141" s="461">
        <v>143.249684</v>
      </c>
      <c r="AO141" s="461">
        <v>0.831874</v>
      </c>
      <c r="AP141" s="461">
        <v>10.975517</v>
      </c>
      <c r="AQ141" s="461">
        <v>0.29094500000000001</v>
      </c>
      <c r="AR141" s="461">
        <v>1.445354</v>
      </c>
      <c r="AS141" s="461">
        <v>1.290459</v>
      </c>
      <c r="AT141" s="461">
        <v>3.9661650000000002</v>
      </c>
      <c r="AU141" s="461">
        <v>484.087538</v>
      </c>
      <c r="AV141" s="461">
        <v>3.3186849999999999</v>
      </c>
      <c r="AW141" s="461">
        <v>6.0079799999999999</v>
      </c>
      <c r="AX141" s="461">
        <v>173.18668</v>
      </c>
      <c r="AY141" s="461">
        <v>17.326411</v>
      </c>
      <c r="AZ141" s="461">
        <v>60.925258999999997</v>
      </c>
      <c r="BA141" s="461">
        <v>5.514024</v>
      </c>
      <c r="BB141" s="461">
        <v>42.067937000000001</v>
      </c>
      <c r="BC141" s="461">
        <v>1.8657060000000001</v>
      </c>
      <c r="BD141" s="461">
        <v>5.1797589999999998</v>
      </c>
      <c r="BE141" s="461">
        <v>2.5368940000000002</v>
      </c>
      <c r="BF141" s="461">
        <v>4.1918030000000002</v>
      </c>
      <c r="BG141" s="461">
        <v>3.471095</v>
      </c>
      <c r="BH141" s="461">
        <v>20.769898999999999</v>
      </c>
      <c r="BI141" s="461">
        <v>1.3360559999999999</v>
      </c>
      <c r="BJ141" s="461">
        <v>275.99023299999999</v>
      </c>
      <c r="BK141" s="461">
        <v>96.230215999999999</v>
      </c>
      <c r="BL141" s="640">
        <v>7355.5822749999998</v>
      </c>
      <c r="BM141" s="461">
        <v>7.882015</v>
      </c>
      <c r="BN141" s="461">
        <v>235.149216</v>
      </c>
      <c r="BO141" s="461">
        <v>516.92855899999995</v>
      </c>
      <c r="BP141" s="461">
        <v>1.012913</v>
      </c>
      <c r="BQ141" s="461">
        <v>0.78638399999999997</v>
      </c>
      <c r="BR141" s="461">
        <v>906.35825999999997</v>
      </c>
      <c r="BS141" s="461">
        <v>3.6420210000000002</v>
      </c>
      <c r="BT141" s="461">
        <v>3.4498329999999999</v>
      </c>
      <c r="BU141" s="461">
        <v>1.389872</v>
      </c>
      <c r="BV141" s="461">
        <v>61.050969000000002</v>
      </c>
      <c r="BW141" s="461">
        <v>6.1620359999999996</v>
      </c>
      <c r="BX141" s="461">
        <v>1472.3959299999999</v>
      </c>
      <c r="BY141" s="461">
        <v>280.46626400000002</v>
      </c>
      <c r="BZ141" s="461">
        <v>0.53835900000000003</v>
      </c>
      <c r="CA141" s="461">
        <v>7.1030990000000003</v>
      </c>
    </row>
    <row r="142" spans="1:79" ht="15" x14ac:dyDescent="0.25">
      <c r="A142" s="449">
        <v>182</v>
      </c>
      <c r="B142" s="440"/>
      <c r="C142" s="440"/>
      <c r="D142" s="442" t="s">
        <v>1</v>
      </c>
      <c r="E142" s="461">
        <v>3.5534029999999999</v>
      </c>
      <c r="F142" s="461">
        <v>6.5007900000000003</v>
      </c>
      <c r="G142" s="461">
        <v>63.309334</v>
      </c>
      <c r="H142" s="461">
        <v>3564.1838659999999</v>
      </c>
      <c r="I142" s="461">
        <v>87.969337999999993</v>
      </c>
      <c r="J142" s="461">
        <v>1.450861</v>
      </c>
      <c r="K142" s="461">
        <v>2.9058850000000001</v>
      </c>
      <c r="L142" s="461">
        <v>114.451975</v>
      </c>
      <c r="M142" s="461">
        <v>4.1466229999999999</v>
      </c>
      <c r="N142" s="461">
        <v>92.139099999999999</v>
      </c>
      <c r="O142" s="461">
        <v>3.4670830000000001</v>
      </c>
      <c r="P142" s="461">
        <v>37.125763999999997</v>
      </c>
      <c r="Q142" s="461">
        <v>3.9205429999999999</v>
      </c>
      <c r="R142" s="461">
        <v>17.276616000000001</v>
      </c>
      <c r="S142" s="461">
        <v>165.68092100000001</v>
      </c>
      <c r="T142" s="461">
        <v>558.99339499999996</v>
      </c>
      <c r="U142" s="461">
        <v>917.48730499999999</v>
      </c>
      <c r="V142" s="461">
        <v>155.336826</v>
      </c>
      <c r="W142" s="461">
        <v>4.9702989999999998</v>
      </c>
      <c r="X142" s="461">
        <v>2.353164</v>
      </c>
      <c r="Y142" s="461">
        <v>1.789353</v>
      </c>
      <c r="Z142" s="461">
        <v>5.6938690000000003</v>
      </c>
      <c r="AA142" s="461">
        <v>1061.9090229999999</v>
      </c>
      <c r="AB142" s="461">
        <v>83.750684000000007</v>
      </c>
      <c r="AC142" s="461">
        <v>1.691713</v>
      </c>
      <c r="AD142" s="461">
        <v>657.28668600000003</v>
      </c>
      <c r="AE142" s="461">
        <v>12.645676</v>
      </c>
      <c r="AF142" s="461">
        <v>70.527157000000003</v>
      </c>
      <c r="AG142" s="461">
        <v>61.439104999999998</v>
      </c>
      <c r="AH142" s="461">
        <v>123.613058</v>
      </c>
      <c r="AI142" s="461">
        <v>4.5657370000000004</v>
      </c>
      <c r="AJ142" s="461">
        <v>66.393901999999997</v>
      </c>
      <c r="AK142" s="461">
        <v>3.0916830000000002</v>
      </c>
      <c r="AL142" s="461">
        <v>32.757165000000001</v>
      </c>
      <c r="AM142" s="461">
        <v>213.883849</v>
      </c>
      <c r="AN142" s="461">
        <v>109.332593</v>
      </c>
      <c r="AO142" s="461">
        <v>2.0276960000000002</v>
      </c>
      <c r="AP142" s="461">
        <v>21.997838999999999</v>
      </c>
      <c r="AQ142" s="461">
        <v>0.54693599999999998</v>
      </c>
      <c r="AR142" s="461">
        <v>3.1039300000000001</v>
      </c>
      <c r="AS142" s="461">
        <v>2.4516070000000001</v>
      </c>
      <c r="AT142" s="461">
        <v>8.3493720000000007</v>
      </c>
      <c r="AU142" s="461">
        <v>723.16065100000003</v>
      </c>
      <c r="AV142" s="461">
        <v>16.072929999999999</v>
      </c>
      <c r="AW142" s="461">
        <v>14.713385000000001</v>
      </c>
      <c r="AX142" s="461">
        <v>230.21208300000001</v>
      </c>
      <c r="AY142" s="461">
        <v>26.953357</v>
      </c>
      <c r="AZ142" s="461">
        <v>47.143594999999998</v>
      </c>
      <c r="BA142" s="461">
        <v>9.3929720000000003</v>
      </c>
      <c r="BB142" s="461">
        <v>31.685245999999999</v>
      </c>
      <c r="BC142" s="461">
        <v>3.2715290000000001</v>
      </c>
      <c r="BD142" s="461">
        <v>8.619942</v>
      </c>
      <c r="BE142" s="461">
        <v>6.8010260000000002</v>
      </c>
      <c r="BF142" s="461">
        <v>7.4395470000000001</v>
      </c>
      <c r="BG142" s="461">
        <v>5.8148809999999997</v>
      </c>
      <c r="BH142" s="461">
        <v>29.278029</v>
      </c>
      <c r="BI142" s="461">
        <v>3.3116569999999999</v>
      </c>
      <c r="BJ142" s="461">
        <v>311.34204199999999</v>
      </c>
      <c r="BK142" s="461">
        <v>77.057665999999998</v>
      </c>
      <c r="BL142" s="640">
        <v>17084.111508999998</v>
      </c>
      <c r="BM142" s="461">
        <v>15.27914</v>
      </c>
      <c r="BN142" s="461">
        <v>157.2526</v>
      </c>
      <c r="BO142" s="461">
        <v>1052.8189609999999</v>
      </c>
      <c r="BP142" s="461">
        <v>4.1067830000000001</v>
      </c>
      <c r="BQ142" s="461">
        <v>1.1448499999999999</v>
      </c>
      <c r="BR142" s="461">
        <v>1860.2486220000001</v>
      </c>
      <c r="BS142" s="461">
        <v>6.9950559999999999</v>
      </c>
      <c r="BT142" s="461">
        <v>6.9895189999999996</v>
      </c>
      <c r="BU142" s="461">
        <v>3.2431649999999999</v>
      </c>
      <c r="BV142" s="461">
        <v>98.807869999999994</v>
      </c>
      <c r="BW142" s="461">
        <v>13.095356000000001</v>
      </c>
      <c r="BX142" s="461">
        <v>2750.9503749999999</v>
      </c>
      <c r="BY142" s="461">
        <v>401.376037</v>
      </c>
      <c r="BZ142" s="461">
        <v>1.192002</v>
      </c>
      <c r="CA142" s="461">
        <v>14.113607999999999</v>
      </c>
    </row>
    <row r="143" spans="1:79" ht="15" x14ac:dyDescent="0.25">
      <c r="A143" s="449">
        <v>183</v>
      </c>
      <c r="B143" s="440"/>
      <c r="C143" s="440"/>
      <c r="D143" s="442" t="s">
        <v>452</v>
      </c>
      <c r="E143" s="461">
        <v>3.9879999999999999E-2</v>
      </c>
      <c r="F143" s="461">
        <v>7.1527999999999994E-2</v>
      </c>
      <c r="G143" s="461">
        <v>0.89559500000000003</v>
      </c>
      <c r="H143" s="461">
        <v>51.888644999999997</v>
      </c>
      <c r="I143" s="461">
        <v>1.1833910000000001</v>
      </c>
      <c r="J143" s="461">
        <v>1.9372E-2</v>
      </c>
      <c r="K143" s="461">
        <v>0.129945</v>
      </c>
      <c r="L143" s="461">
        <v>1.0755459999999999</v>
      </c>
      <c r="M143" s="461">
        <v>0.11645800000000001</v>
      </c>
      <c r="N143" s="461">
        <v>4.9483470000000001</v>
      </c>
      <c r="O143" s="461">
        <v>5.0164E-2</v>
      </c>
      <c r="P143" s="461">
        <v>0.39016400000000001</v>
      </c>
      <c r="Q143" s="461">
        <v>4.1388000000000001E-2</v>
      </c>
      <c r="R143" s="461">
        <v>0.16667899999999999</v>
      </c>
      <c r="S143" s="461">
        <v>4.7151870000000002</v>
      </c>
      <c r="T143" s="461">
        <v>10.931145000000001</v>
      </c>
      <c r="U143" s="461">
        <v>14.286567</v>
      </c>
      <c r="V143" s="461">
        <v>7.8419350000000003</v>
      </c>
      <c r="W143" s="461">
        <v>5.8647999999999999E-2</v>
      </c>
      <c r="X143" s="461">
        <v>4.9591999999999997E-2</v>
      </c>
      <c r="Y143" s="461">
        <v>4.5599000000000001E-2</v>
      </c>
      <c r="Z143" s="461">
        <v>6.5931000000000003E-2</v>
      </c>
      <c r="AA143" s="461">
        <v>14.924035</v>
      </c>
      <c r="AB143" s="461">
        <v>3.2678609999999999</v>
      </c>
      <c r="AC143" s="461">
        <v>2.8149E-2</v>
      </c>
      <c r="AD143" s="461">
        <v>13.800865</v>
      </c>
      <c r="AE143" s="461">
        <v>0.164599</v>
      </c>
      <c r="AF143" s="461">
        <v>0.70783300000000005</v>
      </c>
      <c r="AG143" s="461">
        <v>3.951857</v>
      </c>
      <c r="AH143" s="461">
        <v>4.7000219999999997</v>
      </c>
      <c r="AI143" s="461">
        <v>5.9957999999999997E-2</v>
      </c>
      <c r="AJ143" s="461">
        <v>0.68437000000000003</v>
      </c>
      <c r="AK143" s="461">
        <v>2.6647000000000001E-2</v>
      </c>
      <c r="AL143" s="461">
        <v>2.2250549999999998</v>
      </c>
      <c r="AM143" s="461">
        <v>5.9860680000000004</v>
      </c>
      <c r="AN143" s="461">
        <v>4.4505400000000002</v>
      </c>
      <c r="AO143" s="461">
        <v>2.1205999999999999E-2</v>
      </c>
      <c r="AP143" s="461">
        <v>0.29855799999999999</v>
      </c>
      <c r="AQ143" s="461">
        <v>5.6820000000000004E-3</v>
      </c>
      <c r="AR143" s="461">
        <v>5.4254999999999998E-2</v>
      </c>
      <c r="AS143" s="461">
        <v>3.5846000000000003E-2</v>
      </c>
      <c r="AT143" s="461">
        <v>8.3252999999999994E-2</v>
      </c>
      <c r="AU143" s="461">
        <v>25.184555</v>
      </c>
      <c r="AV143" s="461">
        <v>0.12224400000000001</v>
      </c>
      <c r="AW143" s="461">
        <v>0.16933000000000001</v>
      </c>
      <c r="AX143" s="461">
        <v>9.0434909999999995</v>
      </c>
      <c r="AY143" s="461">
        <v>0.54206200000000004</v>
      </c>
      <c r="AZ143" s="461">
        <v>3.7001210000000002</v>
      </c>
      <c r="BA143" s="461">
        <v>0.118826</v>
      </c>
      <c r="BB143" s="461">
        <v>2.0738590000000001</v>
      </c>
      <c r="BC143" s="461">
        <v>3.6341999999999999E-2</v>
      </c>
      <c r="BD143" s="461">
        <v>0.215943</v>
      </c>
      <c r="BE143" s="461">
        <v>5.7549000000000003E-2</v>
      </c>
      <c r="BF143" s="461">
        <v>8.0640000000000003E-2</v>
      </c>
      <c r="BG143" s="461">
        <v>8.7831000000000006E-2</v>
      </c>
      <c r="BH143" s="461">
        <v>1.2575320000000001</v>
      </c>
      <c r="BI143" s="461">
        <v>2.9307E-2</v>
      </c>
      <c r="BJ143" s="461">
        <v>7.1677070000000001</v>
      </c>
      <c r="BK143" s="461">
        <v>5.882244</v>
      </c>
      <c r="BL143" s="640">
        <v>199.05729199999999</v>
      </c>
      <c r="BM143" s="461">
        <v>0.17974999999999999</v>
      </c>
      <c r="BN143" s="461">
        <v>13.640826000000001</v>
      </c>
      <c r="BO143" s="461">
        <v>15.284058999999999</v>
      </c>
      <c r="BP143" s="461">
        <v>3.7455000000000002E-2</v>
      </c>
      <c r="BQ143" s="461">
        <v>2.3986E-2</v>
      </c>
      <c r="BR143" s="461">
        <v>17.375295999999999</v>
      </c>
      <c r="BS143" s="461">
        <v>8.9419999999999999E-2</v>
      </c>
      <c r="BT143" s="461">
        <v>0.105919</v>
      </c>
      <c r="BU143" s="461">
        <v>3.0943999999999999E-2</v>
      </c>
      <c r="BV143" s="461">
        <v>2.768205</v>
      </c>
      <c r="BW143" s="461">
        <v>0.16472400000000001</v>
      </c>
      <c r="BX143" s="461">
        <v>34.069108999999997</v>
      </c>
      <c r="BY143" s="461">
        <v>19.238105000000001</v>
      </c>
      <c r="BZ143" s="461">
        <v>1.5203E-2</v>
      </c>
      <c r="CA143" s="461">
        <v>0.141342</v>
      </c>
    </row>
    <row r="144" spans="1:79" ht="15" x14ac:dyDescent="0.25">
      <c r="A144" s="449">
        <v>184</v>
      </c>
      <c r="B144" s="457" t="s">
        <v>4</v>
      </c>
      <c r="C144" s="457" t="s">
        <v>502</v>
      </c>
      <c r="D144" s="458" t="s">
        <v>0</v>
      </c>
      <c r="E144" s="463">
        <v>4726.9558770000003</v>
      </c>
      <c r="F144" s="463">
        <v>3701.3365829999998</v>
      </c>
      <c r="G144" s="463">
        <v>5853.9064699999999</v>
      </c>
      <c r="H144" s="463">
        <v>30875.296439000002</v>
      </c>
      <c r="I144" s="463">
        <v>7813.8105670000004</v>
      </c>
      <c r="J144" s="463">
        <v>3742.1035820000002</v>
      </c>
      <c r="K144" s="463">
        <v>7084.3512959999998</v>
      </c>
      <c r="L144" s="463">
        <v>6012.7529610000001</v>
      </c>
      <c r="M144" s="463">
        <v>9554.8554390000008</v>
      </c>
      <c r="N144" s="463">
        <v>35285.061033999998</v>
      </c>
      <c r="O144" s="463">
        <v>3923.058239</v>
      </c>
      <c r="P144" s="463">
        <v>5836.1760400000003</v>
      </c>
      <c r="Q144" s="463">
        <v>5264.6403350000001</v>
      </c>
      <c r="R144" s="463">
        <v>3761.51422</v>
      </c>
      <c r="S144" s="463">
        <v>25418.794932000001</v>
      </c>
      <c r="T144" s="463">
        <v>16053.797931999999</v>
      </c>
      <c r="U144" s="463">
        <v>37172.233404999999</v>
      </c>
      <c r="V144" s="463">
        <v>51091.313942000001</v>
      </c>
      <c r="W144" s="463">
        <v>3730.5296330000001</v>
      </c>
      <c r="X144" s="463">
        <v>4966.6065490000001</v>
      </c>
      <c r="Y144" s="463">
        <v>6602.1880959999999</v>
      </c>
      <c r="Z144" s="463">
        <v>4961.5704969999997</v>
      </c>
      <c r="AA144" s="463">
        <v>34821.007184000002</v>
      </c>
      <c r="AB144" s="463">
        <v>20515.765101000001</v>
      </c>
      <c r="AC144" s="463">
        <v>4279.3693979999998</v>
      </c>
      <c r="AD144" s="463">
        <v>14657.843913999999</v>
      </c>
      <c r="AE144" s="463">
        <v>9197.1417860000001</v>
      </c>
      <c r="AF144" s="463">
        <v>6217.801007</v>
      </c>
      <c r="AG144" s="463">
        <v>29060.997449999999</v>
      </c>
      <c r="AH144" s="463">
        <v>34054.253360000002</v>
      </c>
      <c r="AI144" s="463">
        <v>4081.3764110000002</v>
      </c>
      <c r="AJ144" s="463">
        <v>8329.254782</v>
      </c>
      <c r="AK144" s="463">
        <v>3122.498822</v>
      </c>
      <c r="AL144" s="463">
        <v>12032.071513000001</v>
      </c>
      <c r="AM144" s="463">
        <v>23459.792904000002</v>
      </c>
      <c r="AN144" s="463">
        <v>27235.514185</v>
      </c>
      <c r="AO144" s="463">
        <v>1715.162587</v>
      </c>
      <c r="AP144" s="463">
        <v>10436.306787</v>
      </c>
      <c r="AQ144" s="463">
        <v>2077.518067</v>
      </c>
      <c r="AR144" s="463">
        <v>4941.911102</v>
      </c>
      <c r="AS144" s="463">
        <v>3334.5031079999999</v>
      </c>
      <c r="AT144" s="463">
        <v>4607.1733720000002</v>
      </c>
      <c r="AU144" s="463">
        <v>44081.624800999998</v>
      </c>
      <c r="AV144" s="463">
        <v>4929.5400929999996</v>
      </c>
      <c r="AW144" s="463">
        <v>4136.9935500000001</v>
      </c>
      <c r="AX144" s="463">
        <v>29469.620988999999</v>
      </c>
      <c r="AY144" s="463">
        <v>30836.479974999998</v>
      </c>
      <c r="AZ144" s="463">
        <v>23130.430924</v>
      </c>
      <c r="BA144" s="463">
        <v>3862.8636120000001</v>
      </c>
      <c r="BB144" s="463">
        <v>17034.090872000001</v>
      </c>
      <c r="BC144" s="463">
        <v>2460.335896</v>
      </c>
      <c r="BD144" s="463">
        <v>7261.6413259999999</v>
      </c>
      <c r="BE144" s="463">
        <v>3323.7819949999998</v>
      </c>
      <c r="BF144" s="463">
        <v>2726.8346510000001</v>
      </c>
      <c r="BG144" s="463">
        <v>5005.8102010000002</v>
      </c>
      <c r="BH144" s="463">
        <v>10366.827823</v>
      </c>
      <c r="BI144" s="463">
        <v>3893.89365</v>
      </c>
      <c r="BJ144" s="463">
        <v>32176.478253000001</v>
      </c>
      <c r="BK144" s="463">
        <v>32762.618291999999</v>
      </c>
      <c r="BL144" s="463">
        <v>108277.78367200001</v>
      </c>
      <c r="BM144" s="463">
        <v>4465.5854419999996</v>
      </c>
      <c r="BN144" s="463">
        <v>73253.755510999996</v>
      </c>
      <c r="BO144" s="463">
        <v>39377.191883</v>
      </c>
      <c r="BP144" s="463">
        <v>4225.6055100000003</v>
      </c>
      <c r="BQ144" s="463">
        <v>4874.4715239999996</v>
      </c>
      <c r="BR144" s="463">
        <v>13500.422417</v>
      </c>
      <c r="BS144" s="463">
        <v>5149.2460110000002</v>
      </c>
      <c r="BT144" s="463">
        <v>5377.9175100000002</v>
      </c>
      <c r="BU144" s="463">
        <v>3428.3219690000001</v>
      </c>
      <c r="BV144" s="463">
        <v>13133.681058</v>
      </c>
      <c r="BW144" s="463">
        <v>6695.5083329999998</v>
      </c>
      <c r="BX144" s="463">
        <v>35416.530166999997</v>
      </c>
      <c r="BY144" s="463">
        <v>27440.996060000001</v>
      </c>
      <c r="BZ144" s="463">
        <v>2313.1508520000002</v>
      </c>
      <c r="CA144" s="463">
        <v>5759.984888</v>
      </c>
    </row>
    <row r="145" spans="1:79" ht="15" x14ac:dyDescent="0.25">
      <c r="A145" s="449">
        <v>185</v>
      </c>
      <c r="B145" s="457"/>
      <c r="C145" s="457"/>
      <c r="D145" s="458" t="s">
        <v>451</v>
      </c>
      <c r="E145" s="463">
        <v>11634.393131999999</v>
      </c>
      <c r="F145" s="463">
        <v>8819.6311949999999</v>
      </c>
      <c r="G145" s="463">
        <v>12251.074936000001</v>
      </c>
      <c r="H145" s="463">
        <v>74763.321800999998</v>
      </c>
      <c r="I145" s="463">
        <v>19415.536986999999</v>
      </c>
      <c r="J145" s="463">
        <v>9670.1038179999996</v>
      </c>
      <c r="K145" s="463">
        <v>22921.958140999999</v>
      </c>
      <c r="L145" s="463">
        <v>12756.507367</v>
      </c>
      <c r="M145" s="463">
        <v>33569.238765000002</v>
      </c>
      <c r="N145" s="463">
        <v>123508.788416</v>
      </c>
      <c r="O145" s="463">
        <v>10944.730533</v>
      </c>
      <c r="P145" s="463">
        <v>11816.348335999999</v>
      </c>
      <c r="Q145" s="463">
        <v>14055.544501</v>
      </c>
      <c r="R145" s="463">
        <v>7624.0573869999998</v>
      </c>
      <c r="S145" s="463">
        <v>81757.508310000005</v>
      </c>
      <c r="T145" s="463">
        <v>36756.396467999999</v>
      </c>
      <c r="U145" s="463">
        <v>116803.837772</v>
      </c>
      <c r="V145" s="463">
        <v>183521.54141999999</v>
      </c>
      <c r="W145" s="463">
        <v>7758.5316220000004</v>
      </c>
      <c r="X145" s="463">
        <v>14368.302137999999</v>
      </c>
      <c r="Y145" s="463">
        <v>21542.512021999999</v>
      </c>
      <c r="Z145" s="463">
        <v>12310.278818000001</v>
      </c>
      <c r="AA145" s="463">
        <v>98936.544016</v>
      </c>
      <c r="AB145" s="463">
        <v>67871.306003000005</v>
      </c>
      <c r="AC145" s="463">
        <v>11612.730333</v>
      </c>
      <c r="AD145" s="463">
        <v>30555.306127</v>
      </c>
      <c r="AE145" s="463">
        <v>25683.293842999999</v>
      </c>
      <c r="AF145" s="463">
        <v>13410.531879</v>
      </c>
      <c r="AG145" s="463">
        <v>101500.346879</v>
      </c>
      <c r="AH145" s="463">
        <v>113538.992077</v>
      </c>
      <c r="AI145" s="463">
        <v>11566.464871</v>
      </c>
      <c r="AJ145" s="463">
        <v>18775.928909999999</v>
      </c>
      <c r="AK145" s="463">
        <v>6506.4122699999998</v>
      </c>
      <c r="AL145" s="463">
        <v>36456.451308000003</v>
      </c>
      <c r="AM145" s="463">
        <v>61858.418555999997</v>
      </c>
      <c r="AN145" s="463">
        <v>93168.109750999996</v>
      </c>
      <c r="AO145" s="463">
        <v>3637.4712629999999</v>
      </c>
      <c r="AP145" s="463">
        <v>30075.026990999999</v>
      </c>
      <c r="AQ145" s="463">
        <v>4305.1349190000001</v>
      </c>
      <c r="AR145" s="463">
        <v>14336.358619000001</v>
      </c>
      <c r="AS145" s="463">
        <v>8903.1698620000006</v>
      </c>
      <c r="AT145" s="463">
        <v>9658.4558070000003</v>
      </c>
      <c r="AU145" s="463">
        <v>146471.36709700001</v>
      </c>
      <c r="AV145" s="463">
        <v>10109.651603</v>
      </c>
      <c r="AW145" s="463">
        <v>9015.0745320000005</v>
      </c>
      <c r="AX145" s="463">
        <v>104039.312097</v>
      </c>
      <c r="AY145" s="463">
        <v>106419.6972</v>
      </c>
      <c r="AZ145" s="463">
        <v>82341.474103</v>
      </c>
      <c r="BA145" s="463">
        <v>9709.0941999999995</v>
      </c>
      <c r="BB145" s="463">
        <v>58639.590040000003</v>
      </c>
      <c r="BC145" s="463">
        <v>5612.4409699999997</v>
      </c>
      <c r="BD145" s="463">
        <v>17170.118576000001</v>
      </c>
      <c r="BE145" s="463">
        <v>6924.3917520000005</v>
      </c>
      <c r="BF145" s="463">
        <v>6084.7921779999997</v>
      </c>
      <c r="BG145" s="463">
        <v>14152.058351</v>
      </c>
      <c r="BH145" s="463">
        <v>27614.086167000001</v>
      </c>
      <c r="BI145" s="463">
        <v>9491.7589840000001</v>
      </c>
      <c r="BJ145" s="463">
        <v>103274.906355</v>
      </c>
      <c r="BK145" s="463">
        <v>117811.544243</v>
      </c>
      <c r="BL145" s="463">
        <v>300860.70689999999</v>
      </c>
      <c r="BM145" s="463">
        <v>12296.501166</v>
      </c>
      <c r="BN145" s="463">
        <v>269398.40509499999</v>
      </c>
      <c r="BO145" s="463">
        <v>118447.521978</v>
      </c>
      <c r="BP145" s="463">
        <v>10682.713954999999</v>
      </c>
      <c r="BQ145" s="463">
        <v>14020.727355000001</v>
      </c>
      <c r="BR145" s="463">
        <v>28744.648402999999</v>
      </c>
      <c r="BS145" s="463">
        <v>14634.068918000001</v>
      </c>
      <c r="BT145" s="463">
        <v>13574.196572000001</v>
      </c>
      <c r="BU145" s="463">
        <v>7113.3795870000004</v>
      </c>
      <c r="BV145" s="463">
        <v>38750.030282</v>
      </c>
      <c r="BW145" s="463">
        <v>17419.27893</v>
      </c>
      <c r="BX145" s="463">
        <v>87943.757393000007</v>
      </c>
      <c r="BY145" s="463">
        <v>72238.708471000005</v>
      </c>
      <c r="BZ145" s="463">
        <v>5025.402411</v>
      </c>
      <c r="CA145" s="463">
        <v>12928.237149</v>
      </c>
    </row>
    <row r="146" spans="1:79" ht="15" x14ac:dyDescent="0.25">
      <c r="A146" s="449">
        <v>186</v>
      </c>
      <c r="B146" s="457"/>
      <c r="C146" s="457"/>
      <c r="D146" s="458" t="s">
        <v>1</v>
      </c>
      <c r="E146" s="463">
        <v>9726.0959550000007</v>
      </c>
      <c r="F146" s="463">
        <v>7535.9653950000002</v>
      </c>
      <c r="G146" s="463">
        <v>11451.943284000001</v>
      </c>
      <c r="H146" s="463">
        <v>63192.193268000003</v>
      </c>
      <c r="I146" s="463">
        <v>16128.580909</v>
      </c>
      <c r="J146" s="463">
        <v>7825.7199030000002</v>
      </c>
      <c r="K146" s="463">
        <v>16082.811825999999</v>
      </c>
      <c r="L146" s="463">
        <v>11810.116801</v>
      </c>
      <c r="M146" s="463">
        <v>22423.225654999998</v>
      </c>
      <c r="N146" s="463">
        <v>82680.137178000004</v>
      </c>
      <c r="O146" s="463">
        <v>8426.2416159999993</v>
      </c>
      <c r="P146" s="463">
        <v>11307.580329</v>
      </c>
      <c r="Q146" s="463">
        <v>11132.460079</v>
      </c>
      <c r="R146" s="463">
        <v>7290.3701799999999</v>
      </c>
      <c r="S146" s="463">
        <v>57578.152572999999</v>
      </c>
      <c r="T146" s="463">
        <v>32281.198702000002</v>
      </c>
      <c r="U146" s="463">
        <v>83455.405809999997</v>
      </c>
      <c r="V146" s="463">
        <v>121007.61532700001</v>
      </c>
      <c r="W146" s="463">
        <v>7284.7996759999996</v>
      </c>
      <c r="X146" s="463">
        <v>10809.324904999999</v>
      </c>
      <c r="Y146" s="463">
        <v>15039.537532</v>
      </c>
      <c r="Z146" s="463">
        <v>10236.481872</v>
      </c>
      <c r="AA146" s="463">
        <v>75285.224686999994</v>
      </c>
      <c r="AB146" s="463">
        <v>46989.603429000003</v>
      </c>
      <c r="AC146" s="463">
        <v>9102.0349279999991</v>
      </c>
      <c r="AD146" s="463">
        <v>28641.397229999999</v>
      </c>
      <c r="AE146" s="463">
        <v>19757.693660000001</v>
      </c>
      <c r="AF146" s="463">
        <v>12274.041363</v>
      </c>
      <c r="AG146" s="463">
        <v>68034.780058999997</v>
      </c>
      <c r="AH146" s="463">
        <v>78246.043758</v>
      </c>
      <c r="AI146" s="463">
        <v>8816.0177559999993</v>
      </c>
      <c r="AJ146" s="463">
        <v>16663.130171000001</v>
      </c>
      <c r="AK146" s="463">
        <v>6100.7841639999997</v>
      </c>
      <c r="AL146" s="463">
        <v>26636.547471999998</v>
      </c>
      <c r="AM146" s="463">
        <v>49403.591939999998</v>
      </c>
      <c r="AN146" s="463">
        <v>63223.422935000002</v>
      </c>
      <c r="AO146" s="463">
        <v>3368.427635</v>
      </c>
      <c r="AP146" s="463">
        <v>22681.983955</v>
      </c>
      <c r="AQ146" s="463">
        <v>4052.6749239999999</v>
      </c>
      <c r="AR146" s="463">
        <v>10767.276621999999</v>
      </c>
      <c r="AS146" s="463">
        <v>7053.4161400000003</v>
      </c>
      <c r="AT146" s="463">
        <v>9017.3788490000006</v>
      </c>
      <c r="AU146" s="463">
        <v>101140.54066300001</v>
      </c>
      <c r="AV146" s="463">
        <v>9586.542571</v>
      </c>
      <c r="AW146" s="463">
        <v>8191.2601619999996</v>
      </c>
      <c r="AX146" s="463">
        <v>69298.243308000005</v>
      </c>
      <c r="AY146" s="463">
        <v>71839.768289</v>
      </c>
      <c r="AZ146" s="463">
        <v>54575.046128000002</v>
      </c>
      <c r="BA146" s="463">
        <v>8003.7373809999999</v>
      </c>
      <c r="BB146" s="463">
        <v>39645.813733000003</v>
      </c>
      <c r="BC146" s="463">
        <v>4940.6421620000001</v>
      </c>
      <c r="BD146" s="463">
        <v>14747.983587000001</v>
      </c>
      <c r="BE146" s="463">
        <v>6493.5078720000001</v>
      </c>
      <c r="BF146" s="463">
        <v>5438.5153719999998</v>
      </c>
      <c r="BG146" s="463">
        <v>10803.573118</v>
      </c>
      <c r="BH146" s="463">
        <v>21913.890909000002</v>
      </c>
      <c r="BI146" s="463">
        <v>7984.3565120000003</v>
      </c>
      <c r="BJ146" s="463">
        <v>72825.672126999998</v>
      </c>
      <c r="BK146" s="463">
        <v>77634.918460000001</v>
      </c>
      <c r="BL146" s="463">
        <v>232241.873215</v>
      </c>
      <c r="BM146" s="463">
        <v>9547.1285669999997</v>
      </c>
      <c r="BN146" s="463">
        <v>175220.70862600001</v>
      </c>
      <c r="BO146" s="463">
        <v>86944.114008000004</v>
      </c>
      <c r="BP146" s="463">
        <v>8767.9978030000002</v>
      </c>
      <c r="BQ146" s="463">
        <v>10585.707672</v>
      </c>
      <c r="BR146" s="463">
        <v>26545.086665999999</v>
      </c>
      <c r="BS146" s="463">
        <v>11133.903764999999</v>
      </c>
      <c r="BT146" s="463">
        <v>11158.337131</v>
      </c>
      <c r="BU146" s="463">
        <v>6689.8434850000003</v>
      </c>
      <c r="BV146" s="463">
        <v>28791.220867</v>
      </c>
      <c r="BW146" s="463">
        <v>14034.659054</v>
      </c>
      <c r="BX146" s="463">
        <v>73088.768565000006</v>
      </c>
      <c r="BY146" s="463">
        <v>57752.959453000003</v>
      </c>
      <c r="BZ146" s="463">
        <v>4575.5809410000002</v>
      </c>
      <c r="CA146" s="463">
        <v>11508.417449</v>
      </c>
    </row>
    <row r="147" spans="1:79" ht="15" x14ac:dyDescent="0.25">
      <c r="A147" s="449">
        <v>187</v>
      </c>
      <c r="B147" s="457"/>
      <c r="C147" s="457"/>
      <c r="D147" s="458" t="s">
        <v>452</v>
      </c>
      <c r="E147" s="463">
        <v>10086.947834000001</v>
      </c>
      <c r="F147" s="463">
        <v>7510.3012319999998</v>
      </c>
      <c r="G147" s="463">
        <v>9609.4987739999997</v>
      </c>
      <c r="H147" s="463">
        <v>64241.888661999998</v>
      </c>
      <c r="I147" s="463">
        <v>16919.088657</v>
      </c>
      <c r="J147" s="463">
        <v>8599.7162279999993</v>
      </c>
      <c r="K147" s="463">
        <v>22447.423653999998</v>
      </c>
      <c r="L147" s="463">
        <v>10101.450966</v>
      </c>
      <c r="M147" s="463">
        <v>33820.729766999997</v>
      </c>
      <c r="N147" s="463">
        <v>124283.350614</v>
      </c>
      <c r="O147" s="463">
        <v>10093.82661</v>
      </c>
      <c r="P147" s="463">
        <v>9049.2007890000004</v>
      </c>
      <c r="Q147" s="463">
        <v>12701.636340999999</v>
      </c>
      <c r="R147" s="463">
        <v>5843.2955030000003</v>
      </c>
      <c r="S147" s="463">
        <v>79889.290366999994</v>
      </c>
      <c r="T147" s="463">
        <v>30572.173293</v>
      </c>
      <c r="U147" s="463">
        <v>113141.325442</v>
      </c>
      <c r="V147" s="463">
        <v>186217.877618</v>
      </c>
      <c r="W147" s="463">
        <v>6058.6897909999998</v>
      </c>
      <c r="X147" s="463">
        <v>13463.019448999999</v>
      </c>
      <c r="Y147" s="463">
        <v>21160.524328</v>
      </c>
      <c r="Z147" s="463">
        <v>10718.953111999999</v>
      </c>
      <c r="AA147" s="463">
        <v>91985.693761999995</v>
      </c>
      <c r="AB147" s="463">
        <v>66996.901511000004</v>
      </c>
      <c r="AC147" s="463">
        <v>10574.893053</v>
      </c>
      <c r="AD147" s="463">
        <v>23900.503989000001</v>
      </c>
      <c r="AE147" s="463">
        <v>23697.721009000001</v>
      </c>
      <c r="AF147" s="463">
        <v>10738.281881999999</v>
      </c>
      <c r="AG147" s="463">
        <v>102063.556178</v>
      </c>
      <c r="AH147" s="463">
        <v>112381.335719</v>
      </c>
      <c r="AI147" s="463">
        <v>10741.688157000001</v>
      </c>
      <c r="AJ147" s="463">
        <v>15469.601952000001</v>
      </c>
      <c r="AK147" s="463">
        <v>5087.8297389999998</v>
      </c>
      <c r="AL147" s="463">
        <v>34818.206055000002</v>
      </c>
      <c r="AM147" s="463">
        <v>55562.255088999998</v>
      </c>
      <c r="AN147" s="463">
        <v>93038.164166999995</v>
      </c>
      <c r="AO147" s="463">
        <v>2879.665696</v>
      </c>
      <c r="AP147" s="463">
        <v>28133.257643000001</v>
      </c>
      <c r="AQ147" s="463">
        <v>3353.2458339999998</v>
      </c>
      <c r="AR147" s="463">
        <v>13448.617208</v>
      </c>
      <c r="AS147" s="463">
        <v>8045.2526539999999</v>
      </c>
      <c r="AT147" s="463">
        <v>7585.0717599999998</v>
      </c>
      <c r="AU147" s="463">
        <v>144807.176725</v>
      </c>
      <c r="AV147" s="463">
        <v>7815.6899370000001</v>
      </c>
      <c r="AW147" s="463">
        <v>7268.3558499999999</v>
      </c>
      <c r="AX147" s="463">
        <v>104983.872239</v>
      </c>
      <c r="AY147" s="463">
        <v>106586.15438599999</v>
      </c>
      <c r="AZ147" s="463">
        <v>83313.266814000002</v>
      </c>
      <c r="BA147" s="463">
        <v>8512.2045120000002</v>
      </c>
      <c r="BB147" s="463">
        <v>58681.697610000003</v>
      </c>
      <c r="BC147" s="463">
        <v>4657.9898309999999</v>
      </c>
      <c r="BD147" s="463">
        <v>14556.666018</v>
      </c>
      <c r="BE147" s="463">
        <v>5413.9237990000001</v>
      </c>
      <c r="BF147" s="463">
        <v>4981.381171</v>
      </c>
      <c r="BG147" s="463">
        <v>13128.92885</v>
      </c>
      <c r="BH147" s="463">
        <v>24923.949562999998</v>
      </c>
      <c r="BI147" s="463">
        <v>8186.6773480000002</v>
      </c>
      <c r="BJ147" s="463">
        <v>100836.642242</v>
      </c>
      <c r="BK147" s="463">
        <v>119582.485023</v>
      </c>
      <c r="BL147" s="463">
        <v>276963.39442999999</v>
      </c>
      <c r="BM147" s="463">
        <v>11273.504714000001</v>
      </c>
      <c r="BN147" s="463">
        <v>275372.15048399998</v>
      </c>
      <c r="BO147" s="463">
        <v>112793.55641</v>
      </c>
      <c r="BP147" s="463">
        <v>9395.4765609999995</v>
      </c>
      <c r="BQ147" s="463">
        <v>13105.230629</v>
      </c>
      <c r="BR147" s="463">
        <v>22817.802395999999</v>
      </c>
      <c r="BS147" s="463">
        <v>13607.416658</v>
      </c>
      <c r="BT147" s="463">
        <v>11927.140165999999</v>
      </c>
      <c r="BU147" s="463">
        <v>5545.7170409999999</v>
      </c>
      <c r="BV147" s="463">
        <v>36609.872775999997</v>
      </c>
      <c r="BW147" s="463">
        <v>15543.387060999999</v>
      </c>
      <c r="BX147" s="463">
        <v>76608.574313999998</v>
      </c>
      <c r="BY147" s="463">
        <v>64835.303087</v>
      </c>
      <c r="BZ147" s="463">
        <v>4043.6881400000002</v>
      </c>
      <c r="CA147" s="463">
        <v>10622.776977</v>
      </c>
    </row>
    <row r="148" spans="1:79" ht="15" x14ac:dyDescent="0.25">
      <c r="A148" s="449">
        <v>188</v>
      </c>
      <c r="B148" s="459"/>
      <c r="C148" s="459" t="s">
        <v>503</v>
      </c>
      <c r="D148" s="460" t="s">
        <v>0</v>
      </c>
      <c r="E148" s="464">
        <v>88.818821</v>
      </c>
      <c r="F148" s="464">
        <v>70.754120999999998</v>
      </c>
      <c r="G148" s="464">
        <v>115.029005</v>
      </c>
      <c r="H148" s="464">
        <v>749.35078699999997</v>
      </c>
      <c r="I148" s="464">
        <v>156.75305800000001</v>
      </c>
      <c r="J148" s="464">
        <v>69.627703999999994</v>
      </c>
      <c r="K148" s="464">
        <v>125.098613</v>
      </c>
      <c r="L148" s="464">
        <v>121.737707</v>
      </c>
      <c r="M148" s="464">
        <v>161.60136399999999</v>
      </c>
      <c r="N148" s="464">
        <v>586.02544</v>
      </c>
      <c r="O148" s="464">
        <v>72.067141000000007</v>
      </c>
      <c r="P148" s="464">
        <v>116.522947</v>
      </c>
      <c r="Q148" s="464">
        <v>96.363680000000002</v>
      </c>
      <c r="R148" s="464">
        <v>72.486180000000004</v>
      </c>
      <c r="S148" s="464">
        <v>453.56374599999998</v>
      </c>
      <c r="T148" s="464">
        <v>348.11080500000003</v>
      </c>
      <c r="U148" s="464">
        <v>730.35206100000005</v>
      </c>
      <c r="V148" s="464">
        <v>834.80944799999997</v>
      </c>
      <c r="W148" s="464">
        <v>69.821152999999995</v>
      </c>
      <c r="X148" s="464">
        <v>87.322190000000006</v>
      </c>
      <c r="Y148" s="464">
        <v>114.802103</v>
      </c>
      <c r="Z148" s="464">
        <v>91.721739999999997</v>
      </c>
      <c r="AA148" s="464">
        <v>860.64990299999999</v>
      </c>
      <c r="AB148" s="464">
        <v>357.82651700000002</v>
      </c>
      <c r="AC148" s="464">
        <v>78.000223000000005</v>
      </c>
      <c r="AD148" s="464">
        <v>324.68310300000002</v>
      </c>
      <c r="AE148" s="464">
        <v>168.310767</v>
      </c>
      <c r="AF148" s="464">
        <v>127.545198</v>
      </c>
      <c r="AG148" s="464">
        <v>472.56642599999998</v>
      </c>
      <c r="AH148" s="464">
        <v>589.03865900000005</v>
      </c>
      <c r="AI148" s="464">
        <v>77.837592999999998</v>
      </c>
      <c r="AJ148" s="464">
        <v>165.02801600000001</v>
      </c>
      <c r="AK148" s="464">
        <v>60.785916999999998</v>
      </c>
      <c r="AL148" s="464">
        <v>203.944772</v>
      </c>
      <c r="AM148" s="464">
        <v>415.89313499999997</v>
      </c>
      <c r="AN148" s="464">
        <v>451.77653700000002</v>
      </c>
      <c r="AO148" s="464">
        <v>31.685233</v>
      </c>
      <c r="AP148" s="464">
        <v>190.43795800000001</v>
      </c>
      <c r="AQ148" s="464">
        <v>39.223664999999997</v>
      </c>
      <c r="AR148" s="464">
        <v>91.024186999999998</v>
      </c>
      <c r="AS148" s="464">
        <v>58.401850000000003</v>
      </c>
      <c r="AT148" s="464">
        <v>85.467228000000006</v>
      </c>
      <c r="AU148" s="464">
        <v>966.54971399999999</v>
      </c>
      <c r="AV148" s="464">
        <v>97.015501999999998</v>
      </c>
      <c r="AW148" s="464">
        <v>78.826707999999996</v>
      </c>
      <c r="AX148" s="464">
        <v>488.14838700000001</v>
      </c>
      <c r="AY148" s="464">
        <v>470.62379299999998</v>
      </c>
      <c r="AZ148" s="464">
        <v>417.44306999999998</v>
      </c>
      <c r="BA148" s="464">
        <v>73.035568999999995</v>
      </c>
      <c r="BB148" s="464">
        <v>278.36075199999999</v>
      </c>
      <c r="BC148" s="464">
        <v>47.276989</v>
      </c>
      <c r="BD148" s="464">
        <v>125.25046500000001</v>
      </c>
      <c r="BE148" s="464">
        <v>61.840271000000001</v>
      </c>
      <c r="BF148" s="464">
        <v>53.236150000000002</v>
      </c>
      <c r="BG148" s="464">
        <v>90.208387999999999</v>
      </c>
      <c r="BH148" s="464">
        <v>174.709059</v>
      </c>
      <c r="BI148" s="464">
        <v>74.631161000000006</v>
      </c>
      <c r="BJ148" s="464">
        <v>573.31145600000002</v>
      </c>
      <c r="BK148" s="464">
        <v>603.43460200000004</v>
      </c>
      <c r="BL148" s="464">
        <v>3287.53604</v>
      </c>
      <c r="BM148" s="464">
        <v>86.448854999999995</v>
      </c>
      <c r="BN148" s="464">
        <v>1245.3651150000001</v>
      </c>
      <c r="BO148" s="464">
        <v>1053.0556260000001</v>
      </c>
      <c r="BP148" s="464">
        <v>79.106523999999993</v>
      </c>
      <c r="BQ148" s="464">
        <v>89.238149000000007</v>
      </c>
      <c r="BR148" s="464">
        <v>354.92370899999997</v>
      </c>
      <c r="BS148" s="464">
        <v>94.352688000000001</v>
      </c>
      <c r="BT148" s="464">
        <v>101.214718</v>
      </c>
      <c r="BU148" s="464">
        <v>64.773296999999999</v>
      </c>
      <c r="BV148" s="464">
        <v>244.05503200000001</v>
      </c>
      <c r="BW148" s="464">
        <v>125.86149</v>
      </c>
      <c r="BX148" s="464">
        <v>742.72762799999998</v>
      </c>
      <c r="BY148" s="464">
        <v>549.43635099999995</v>
      </c>
      <c r="BZ148" s="464">
        <v>42.319636000000003</v>
      </c>
      <c r="CA148" s="464">
        <v>106.48504</v>
      </c>
    </row>
    <row r="149" spans="1:79" ht="15" x14ac:dyDescent="0.25">
      <c r="A149" s="449">
        <v>189</v>
      </c>
      <c r="B149" s="459"/>
      <c r="C149" s="459"/>
      <c r="D149" s="460" t="s">
        <v>451</v>
      </c>
      <c r="E149" s="464">
        <v>216.60698099999999</v>
      </c>
      <c r="F149" s="464">
        <v>167.49859499999999</v>
      </c>
      <c r="G149" s="464">
        <v>237.692398</v>
      </c>
      <c r="H149" s="464">
        <v>1698.5089869999999</v>
      </c>
      <c r="I149" s="464">
        <v>374.83311300000003</v>
      </c>
      <c r="J149" s="464">
        <v>179.10207399999999</v>
      </c>
      <c r="K149" s="464">
        <v>404.84120799999999</v>
      </c>
      <c r="L149" s="464">
        <v>242.509581</v>
      </c>
      <c r="M149" s="464">
        <v>566.74617599999999</v>
      </c>
      <c r="N149" s="464">
        <v>2059.0720900000001</v>
      </c>
      <c r="O149" s="464">
        <v>199.205861</v>
      </c>
      <c r="P149" s="464">
        <v>229.96280200000001</v>
      </c>
      <c r="Q149" s="464">
        <v>252.586963</v>
      </c>
      <c r="R149" s="464">
        <v>144.93611100000001</v>
      </c>
      <c r="S149" s="464">
        <v>1423.925733</v>
      </c>
      <c r="T149" s="464">
        <v>750.63502100000005</v>
      </c>
      <c r="U149" s="464">
        <v>2063.1805869999998</v>
      </c>
      <c r="V149" s="464">
        <v>3060.34166</v>
      </c>
      <c r="W149" s="464">
        <v>143.86327900000001</v>
      </c>
      <c r="X149" s="464">
        <v>250.40034399999999</v>
      </c>
      <c r="Y149" s="464">
        <v>371.648977</v>
      </c>
      <c r="Z149" s="464">
        <v>221.51074700000001</v>
      </c>
      <c r="AA149" s="464">
        <v>2054.3358039999998</v>
      </c>
      <c r="AB149" s="464">
        <v>1147.3425110000001</v>
      </c>
      <c r="AC149" s="464">
        <v>210.284907</v>
      </c>
      <c r="AD149" s="464">
        <v>651.72819800000002</v>
      </c>
      <c r="AE149" s="464">
        <v>461.70108900000002</v>
      </c>
      <c r="AF149" s="464">
        <v>269.93313799999999</v>
      </c>
      <c r="AG149" s="464">
        <v>1688.4063880000001</v>
      </c>
      <c r="AH149" s="464">
        <v>1905.3405009999999</v>
      </c>
      <c r="AI149" s="464">
        <v>220.082325</v>
      </c>
      <c r="AJ149" s="464">
        <v>362.79452400000002</v>
      </c>
      <c r="AK149" s="464">
        <v>125.931318</v>
      </c>
      <c r="AL149" s="464">
        <v>611.27454</v>
      </c>
      <c r="AM149" s="464">
        <v>1038.73371</v>
      </c>
      <c r="AN149" s="464">
        <v>1559.903896</v>
      </c>
      <c r="AO149" s="464">
        <v>66.445660000000004</v>
      </c>
      <c r="AP149" s="464">
        <v>538.87872900000002</v>
      </c>
      <c r="AQ149" s="464">
        <v>80.91816</v>
      </c>
      <c r="AR149" s="464">
        <v>258.81269300000002</v>
      </c>
      <c r="AS149" s="464">
        <v>154.85994500000001</v>
      </c>
      <c r="AT149" s="464">
        <v>177.51533699999999</v>
      </c>
      <c r="AU149" s="464">
        <v>2848.6384240000002</v>
      </c>
      <c r="AV149" s="464">
        <v>186.06318999999999</v>
      </c>
      <c r="AW149" s="464">
        <v>167.231628</v>
      </c>
      <c r="AX149" s="464">
        <v>1760.426246</v>
      </c>
      <c r="AY149" s="464">
        <v>1595.0830470000001</v>
      </c>
      <c r="AZ149" s="464">
        <v>1466.149936</v>
      </c>
      <c r="BA149" s="464">
        <v>180.363046</v>
      </c>
      <c r="BB149" s="464">
        <v>966.10306500000002</v>
      </c>
      <c r="BC149" s="464">
        <v>106.83632900000001</v>
      </c>
      <c r="BD149" s="464">
        <v>292.65724599999999</v>
      </c>
      <c r="BE149" s="464">
        <v>126.769747</v>
      </c>
      <c r="BF149" s="464">
        <v>117.99551700000001</v>
      </c>
      <c r="BG149" s="464">
        <v>252.271804</v>
      </c>
      <c r="BH149" s="464">
        <v>456.85589700000003</v>
      </c>
      <c r="BI149" s="464">
        <v>180.36960500000001</v>
      </c>
      <c r="BJ149" s="464">
        <v>1833.2378550000001</v>
      </c>
      <c r="BK149" s="464">
        <v>2086.0095310000002</v>
      </c>
      <c r="BL149" s="464">
        <v>6913.1072320000003</v>
      </c>
      <c r="BM149" s="464">
        <v>235.15918600000001</v>
      </c>
      <c r="BN149" s="464">
        <v>4756.063247</v>
      </c>
      <c r="BO149" s="464">
        <v>2304.0637270000002</v>
      </c>
      <c r="BP149" s="464">
        <v>195.19417999999999</v>
      </c>
      <c r="BQ149" s="464">
        <v>254.18867299999999</v>
      </c>
      <c r="BR149" s="464">
        <v>683.65065300000003</v>
      </c>
      <c r="BS149" s="464">
        <v>267.276095</v>
      </c>
      <c r="BT149" s="464">
        <v>250.912218</v>
      </c>
      <c r="BU149" s="464">
        <v>133.86592999999999</v>
      </c>
      <c r="BV149" s="464">
        <v>714.28882999999996</v>
      </c>
      <c r="BW149" s="464">
        <v>317.58280100000002</v>
      </c>
      <c r="BX149" s="464">
        <v>1682.0129039999999</v>
      </c>
      <c r="BY149" s="464">
        <v>1333.8970730000001</v>
      </c>
      <c r="BZ149" s="464">
        <v>91.296664000000007</v>
      </c>
      <c r="CA149" s="464">
        <v>237.081074</v>
      </c>
    </row>
    <row r="150" spans="1:79" ht="15" x14ac:dyDescent="0.25">
      <c r="A150" s="449">
        <v>190</v>
      </c>
      <c r="B150" s="459"/>
      <c r="C150" s="459"/>
      <c r="D150" s="460" t="s">
        <v>1</v>
      </c>
      <c r="E150" s="464">
        <v>182.76937899999999</v>
      </c>
      <c r="F150" s="464">
        <v>144.230842</v>
      </c>
      <c r="G150" s="464">
        <v>228.353758</v>
      </c>
      <c r="H150" s="464">
        <v>1808.0196040000001</v>
      </c>
      <c r="I150" s="464">
        <v>325.70575100000002</v>
      </c>
      <c r="J150" s="464">
        <v>145.55522999999999</v>
      </c>
      <c r="K150" s="464">
        <v>285.81990200000001</v>
      </c>
      <c r="L150" s="464">
        <v>239.766358</v>
      </c>
      <c r="M150" s="464">
        <v>380.41634599999998</v>
      </c>
      <c r="N150" s="464">
        <v>1422.4865050000001</v>
      </c>
      <c r="O150" s="464">
        <v>154.68941799999999</v>
      </c>
      <c r="P150" s="464">
        <v>226.08825400000001</v>
      </c>
      <c r="Q150" s="464">
        <v>202.978801</v>
      </c>
      <c r="R150" s="464">
        <v>140.84048300000001</v>
      </c>
      <c r="S150" s="464">
        <v>1046.0495430000001</v>
      </c>
      <c r="T150" s="464">
        <v>723.59093700000005</v>
      </c>
      <c r="U150" s="464">
        <v>1697.137221</v>
      </c>
      <c r="V150" s="464">
        <v>2036.254103</v>
      </c>
      <c r="W150" s="464">
        <v>136.571845</v>
      </c>
      <c r="X150" s="464">
        <v>191.05833200000001</v>
      </c>
      <c r="Y150" s="464">
        <v>261.322183</v>
      </c>
      <c r="Z150" s="464">
        <v>188.08436399999999</v>
      </c>
      <c r="AA150" s="464">
        <v>1848.6996939999999</v>
      </c>
      <c r="AB150" s="464">
        <v>812.11074299999996</v>
      </c>
      <c r="AC150" s="464">
        <v>165.746814</v>
      </c>
      <c r="AD150" s="464">
        <v>668.76615500000003</v>
      </c>
      <c r="AE150" s="464">
        <v>364.70026000000001</v>
      </c>
      <c r="AF150" s="464">
        <v>254.62766099999999</v>
      </c>
      <c r="AG150" s="464">
        <v>1144.964475</v>
      </c>
      <c r="AH150" s="464">
        <v>1395.7994639999999</v>
      </c>
      <c r="AI150" s="464">
        <v>168.65647899999999</v>
      </c>
      <c r="AJ150" s="464">
        <v>331.08389699999998</v>
      </c>
      <c r="AK150" s="464">
        <v>118.829576</v>
      </c>
      <c r="AL150" s="464">
        <v>454.94429500000001</v>
      </c>
      <c r="AM150" s="464">
        <v>877.90913899999998</v>
      </c>
      <c r="AN150" s="464">
        <v>1066.0653279999999</v>
      </c>
      <c r="AO150" s="464">
        <v>62.231966999999997</v>
      </c>
      <c r="AP150" s="464">
        <v>412.40636499999999</v>
      </c>
      <c r="AQ150" s="464">
        <v>76.487624999999994</v>
      </c>
      <c r="AR150" s="464">
        <v>197.342759</v>
      </c>
      <c r="AS150" s="464">
        <v>123.678865</v>
      </c>
      <c r="AT150" s="464">
        <v>167.38392200000001</v>
      </c>
      <c r="AU150" s="464">
        <v>2247.535034</v>
      </c>
      <c r="AV150" s="464">
        <v>182.37029799999999</v>
      </c>
      <c r="AW150" s="464">
        <v>155.73955100000001</v>
      </c>
      <c r="AX150" s="464">
        <v>1207.852535</v>
      </c>
      <c r="AY150" s="464">
        <v>1091.9295259999999</v>
      </c>
      <c r="AZ150" s="464">
        <v>1010.02826</v>
      </c>
      <c r="BA150" s="464">
        <v>151.303335</v>
      </c>
      <c r="BB150" s="464">
        <v>669.89397199999996</v>
      </c>
      <c r="BC150" s="464">
        <v>95.037093999999996</v>
      </c>
      <c r="BD150" s="464">
        <v>254.32710399999999</v>
      </c>
      <c r="BE150" s="464">
        <v>120.517837</v>
      </c>
      <c r="BF150" s="464">
        <v>106.279601</v>
      </c>
      <c r="BG150" s="464">
        <v>194.179326</v>
      </c>
      <c r="BH150" s="464">
        <v>372.56992400000001</v>
      </c>
      <c r="BI150" s="464">
        <v>152.9434</v>
      </c>
      <c r="BJ150" s="464">
        <v>1337.637565</v>
      </c>
      <c r="BK150" s="464">
        <v>1450.974215</v>
      </c>
      <c r="BL150" s="464">
        <v>7867.9826419999999</v>
      </c>
      <c r="BM150" s="464">
        <v>185.758588</v>
      </c>
      <c r="BN150" s="464">
        <v>3093.99037</v>
      </c>
      <c r="BO150" s="464">
        <v>2313.5504089999999</v>
      </c>
      <c r="BP150" s="464">
        <v>162.89660699999999</v>
      </c>
      <c r="BQ150" s="464">
        <v>193.23065600000001</v>
      </c>
      <c r="BR150" s="464">
        <v>811.882385</v>
      </c>
      <c r="BS150" s="464">
        <v>204.949254</v>
      </c>
      <c r="BT150" s="464">
        <v>209.625371</v>
      </c>
      <c r="BU150" s="464">
        <v>126.517647</v>
      </c>
      <c r="BV150" s="464">
        <v>546.02506000000005</v>
      </c>
      <c r="BW150" s="464">
        <v>261.357438</v>
      </c>
      <c r="BX150" s="464">
        <v>1633.6627020000001</v>
      </c>
      <c r="BY150" s="464">
        <v>1162.2350719999999</v>
      </c>
      <c r="BZ150" s="464">
        <v>83.800405999999995</v>
      </c>
      <c r="CA150" s="464">
        <v>213.342389</v>
      </c>
    </row>
    <row r="151" spans="1:79" ht="15" x14ac:dyDescent="0.25">
      <c r="A151" s="449">
        <v>191</v>
      </c>
      <c r="B151" s="459"/>
      <c r="C151" s="459"/>
      <c r="D151" s="460" t="s">
        <v>452</v>
      </c>
      <c r="E151" s="464">
        <v>186.653469</v>
      </c>
      <c r="F151" s="464">
        <v>141.76555500000001</v>
      </c>
      <c r="G151" s="464">
        <v>182.27776499999999</v>
      </c>
      <c r="H151" s="464">
        <v>1201.1430800000001</v>
      </c>
      <c r="I151" s="464">
        <v>316.86985299999998</v>
      </c>
      <c r="J151" s="464">
        <v>158.788363</v>
      </c>
      <c r="K151" s="464">
        <v>393.26398799999998</v>
      </c>
      <c r="L151" s="464">
        <v>186.035291</v>
      </c>
      <c r="M151" s="464">
        <v>567.036877</v>
      </c>
      <c r="N151" s="464">
        <v>1850.1515870000001</v>
      </c>
      <c r="O151" s="464">
        <v>182.32794200000001</v>
      </c>
      <c r="P151" s="464">
        <v>173.248379</v>
      </c>
      <c r="Q151" s="464">
        <v>226.756719</v>
      </c>
      <c r="R151" s="464">
        <v>109.79931500000001</v>
      </c>
      <c r="S151" s="464">
        <v>1171.2738879999999</v>
      </c>
      <c r="T151" s="464">
        <v>566.73385299999995</v>
      </c>
      <c r="U151" s="464">
        <v>1665.4438689999999</v>
      </c>
      <c r="V151" s="464">
        <v>2745.6202739999999</v>
      </c>
      <c r="W151" s="464">
        <v>111.257921</v>
      </c>
      <c r="X151" s="464">
        <v>232.471531</v>
      </c>
      <c r="Y151" s="464">
        <v>362.80187100000001</v>
      </c>
      <c r="Z151" s="464">
        <v>189.83928800000001</v>
      </c>
      <c r="AA151" s="464">
        <v>1459.5176509999999</v>
      </c>
      <c r="AB151" s="464">
        <v>984.03742099999999</v>
      </c>
      <c r="AC151" s="464">
        <v>190.61072200000001</v>
      </c>
      <c r="AD151" s="464">
        <v>461.67488800000001</v>
      </c>
      <c r="AE151" s="464">
        <v>421.08296100000001</v>
      </c>
      <c r="AF151" s="464">
        <v>211.85327699999999</v>
      </c>
      <c r="AG151" s="464">
        <v>1520.4394420000001</v>
      </c>
      <c r="AH151" s="464">
        <v>1670.5914110000001</v>
      </c>
      <c r="AI151" s="464">
        <v>203.45541900000001</v>
      </c>
      <c r="AJ151" s="464">
        <v>293.69197200000002</v>
      </c>
      <c r="AK151" s="464">
        <v>98.139139</v>
      </c>
      <c r="AL151" s="464">
        <v>559.39322600000003</v>
      </c>
      <c r="AM151" s="464">
        <v>885.39111500000001</v>
      </c>
      <c r="AN151" s="464">
        <v>1356.298282</v>
      </c>
      <c r="AO151" s="464">
        <v>52.176326000000003</v>
      </c>
      <c r="AP151" s="464">
        <v>497.99249900000001</v>
      </c>
      <c r="AQ151" s="464">
        <v>62.782362999999997</v>
      </c>
      <c r="AR151" s="464">
        <v>240.140861</v>
      </c>
      <c r="AS151" s="464">
        <v>139.09714299999999</v>
      </c>
      <c r="AT151" s="464">
        <v>138.416741</v>
      </c>
      <c r="AU151" s="464">
        <v>2181.0656829999998</v>
      </c>
      <c r="AV151" s="464">
        <v>142.33585600000001</v>
      </c>
      <c r="AW151" s="464">
        <v>132.70875599999999</v>
      </c>
      <c r="AX151" s="464">
        <v>1575.2473769999999</v>
      </c>
      <c r="AY151" s="464">
        <v>1569.430924</v>
      </c>
      <c r="AZ151" s="464">
        <v>1260.3613130000001</v>
      </c>
      <c r="BA151" s="464">
        <v>155.396704</v>
      </c>
      <c r="BB151" s="464">
        <v>871.01656100000002</v>
      </c>
      <c r="BC151" s="464">
        <v>87.857462999999996</v>
      </c>
      <c r="BD151" s="464">
        <v>245.38066000000001</v>
      </c>
      <c r="BE151" s="464">
        <v>98.366056999999998</v>
      </c>
      <c r="BF151" s="464">
        <v>95.985614999999996</v>
      </c>
      <c r="BG151" s="464">
        <v>231.88909200000001</v>
      </c>
      <c r="BH151" s="464">
        <v>399.738292</v>
      </c>
      <c r="BI151" s="464">
        <v>154.785338</v>
      </c>
      <c r="BJ151" s="464">
        <v>1509.1115990000001</v>
      </c>
      <c r="BK151" s="464">
        <v>1763.873998</v>
      </c>
      <c r="BL151" s="464">
        <v>4293.3418590000001</v>
      </c>
      <c r="BM151" s="464">
        <v>212.887305</v>
      </c>
      <c r="BN151" s="464">
        <v>4041.66273</v>
      </c>
      <c r="BO151" s="464">
        <v>1717.781962</v>
      </c>
      <c r="BP151" s="464">
        <v>170.617054</v>
      </c>
      <c r="BQ151" s="464">
        <v>236.14917800000001</v>
      </c>
      <c r="BR151" s="464">
        <v>437.84501599999999</v>
      </c>
      <c r="BS151" s="464">
        <v>247.15037599999999</v>
      </c>
      <c r="BT151" s="464">
        <v>217.497612</v>
      </c>
      <c r="BU151" s="464">
        <v>104.078548</v>
      </c>
      <c r="BV151" s="464">
        <v>643.50514499999997</v>
      </c>
      <c r="BW151" s="464">
        <v>279.28489200000001</v>
      </c>
      <c r="BX151" s="464">
        <v>1257.9178979999999</v>
      </c>
      <c r="BY151" s="464">
        <v>1034.837673</v>
      </c>
      <c r="BZ151" s="464">
        <v>73.012107999999998</v>
      </c>
      <c r="CA151" s="464">
        <v>193.27481700000001</v>
      </c>
    </row>
    <row r="152" spans="1:79" ht="15" x14ac:dyDescent="0.25">
      <c r="A152" s="449">
        <v>192</v>
      </c>
      <c r="B152" s="457"/>
      <c r="C152" s="457" t="s">
        <v>504</v>
      </c>
      <c r="D152" s="458" t="s">
        <v>0</v>
      </c>
      <c r="E152" s="463">
        <v>0.47023599999999999</v>
      </c>
      <c r="F152" s="463">
        <v>0.41159600000000002</v>
      </c>
      <c r="G152" s="463">
        <v>2.923187</v>
      </c>
      <c r="H152" s="463">
        <v>151.99034900000001</v>
      </c>
      <c r="I152" s="463">
        <v>6.8284159999999998</v>
      </c>
      <c r="J152" s="463">
        <v>0.27239799999999997</v>
      </c>
      <c r="K152" s="463">
        <v>1.0374540000000001</v>
      </c>
      <c r="L152" s="463">
        <v>10.319706999999999</v>
      </c>
      <c r="M152" s="463">
        <v>0.90800000000000003</v>
      </c>
      <c r="N152" s="463">
        <v>57.994976999999999</v>
      </c>
      <c r="O152" s="463">
        <v>0.38429200000000002</v>
      </c>
      <c r="P152" s="463">
        <v>4.135033</v>
      </c>
      <c r="Q152" s="463">
        <v>1.552786</v>
      </c>
      <c r="R152" s="463">
        <v>0.85677300000000001</v>
      </c>
      <c r="S152" s="463">
        <v>75.453075999999996</v>
      </c>
      <c r="T152" s="463">
        <v>37.982663000000002</v>
      </c>
      <c r="U152" s="463">
        <v>172.85702900000001</v>
      </c>
      <c r="V152" s="463">
        <v>79.156778000000003</v>
      </c>
      <c r="W152" s="463">
        <v>0.37543100000000001</v>
      </c>
      <c r="X152" s="463">
        <v>0.720302</v>
      </c>
      <c r="Y152" s="463">
        <v>0.78578300000000001</v>
      </c>
      <c r="Z152" s="463">
        <v>0.486792</v>
      </c>
      <c r="AA152" s="463">
        <v>284.03865200000001</v>
      </c>
      <c r="AB152" s="463">
        <v>51.268644999999999</v>
      </c>
      <c r="AC152" s="463">
        <v>0.19791400000000001</v>
      </c>
      <c r="AD152" s="463">
        <v>35.522613999999997</v>
      </c>
      <c r="AE152" s="463">
        <v>3.8405399999999998</v>
      </c>
      <c r="AF152" s="463">
        <v>3.753854</v>
      </c>
      <c r="AG152" s="463">
        <v>33.772074000000003</v>
      </c>
      <c r="AH152" s="463">
        <v>73.452741000000003</v>
      </c>
      <c r="AI152" s="463">
        <v>0.42541099999999998</v>
      </c>
      <c r="AJ152" s="463">
        <v>6.2957270000000003</v>
      </c>
      <c r="AK152" s="463">
        <v>0.412466</v>
      </c>
      <c r="AL152" s="463">
        <v>8.7136309999999995</v>
      </c>
      <c r="AM152" s="463">
        <v>32.507924000000003</v>
      </c>
      <c r="AN152" s="463">
        <v>50.743563000000002</v>
      </c>
      <c r="AO152" s="463">
        <v>0.19108</v>
      </c>
      <c r="AP152" s="463">
        <v>4.7179669999999998</v>
      </c>
      <c r="AQ152" s="463">
        <v>3.9715E-2</v>
      </c>
      <c r="AR152" s="463">
        <v>1.4704710000000001</v>
      </c>
      <c r="AS152" s="463">
        <v>0.196964</v>
      </c>
      <c r="AT152" s="463">
        <v>0.97977999999999998</v>
      </c>
      <c r="AU152" s="463">
        <v>301.05208800000003</v>
      </c>
      <c r="AV152" s="463">
        <v>6.3499970000000001</v>
      </c>
      <c r="AW152" s="463">
        <v>2.3062170000000002</v>
      </c>
      <c r="AX152" s="463">
        <v>42.208066000000002</v>
      </c>
      <c r="AY152" s="463">
        <v>4.0421569999999996</v>
      </c>
      <c r="AZ152" s="463">
        <v>69.218532999999994</v>
      </c>
      <c r="BA152" s="463">
        <v>1.4096</v>
      </c>
      <c r="BB152" s="463">
        <v>22.961841</v>
      </c>
      <c r="BC152" s="463">
        <v>0.23181299999999999</v>
      </c>
      <c r="BD152" s="463">
        <v>1.009137</v>
      </c>
      <c r="BE152" s="463">
        <v>1.034818</v>
      </c>
      <c r="BF152" s="463">
        <v>0.24688399999999999</v>
      </c>
      <c r="BG152" s="463">
        <v>1.469247</v>
      </c>
      <c r="BH152" s="463">
        <v>4.1541589999999999</v>
      </c>
      <c r="BI152" s="463">
        <v>0.279358</v>
      </c>
      <c r="BJ152" s="463">
        <v>74.543279999999996</v>
      </c>
      <c r="BK152" s="463">
        <v>125.70587999999999</v>
      </c>
      <c r="BL152" s="463">
        <v>1556.139968</v>
      </c>
      <c r="BM152" s="463">
        <v>0.97580500000000003</v>
      </c>
      <c r="BN152" s="463">
        <v>185.41864899999999</v>
      </c>
      <c r="BO152" s="463">
        <v>434.10541599999999</v>
      </c>
      <c r="BP152" s="463">
        <v>1.605361</v>
      </c>
      <c r="BQ152" s="463">
        <v>0.41091299999999997</v>
      </c>
      <c r="BR152" s="463">
        <v>87.291490999999994</v>
      </c>
      <c r="BS152" s="463">
        <v>0.40887000000000001</v>
      </c>
      <c r="BT152" s="463">
        <v>1.413904</v>
      </c>
      <c r="BU152" s="463">
        <v>0.42948799999999998</v>
      </c>
      <c r="BV152" s="463">
        <v>12.129225</v>
      </c>
      <c r="BW152" s="463">
        <v>3.7032919999999998</v>
      </c>
      <c r="BX152" s="463">
        <v>117.381783</v>
      </c>
      <c r="BY152" s="463">
        <v>101.78216399999999</v>
      </c>
      <c r="BZ152" s="463">
        <v>0.20316300000000001</v>
      </c>
      <c r="CA152" s="463">
        <v>1.103826</v>
      </c>
    </row>
    <row r="153" spans="1:79" ht="15" x14ac:dyDescent="0.25">
      <c r="A153" s="449">
        <v>193</v>
      </c>
      <c r="B153" s="457"/>
      <c r="C153" s="457"/>
      <c r="D153" s="458" t="s">
        <v>451</v>
      </c>
      <c r="E153" s="463">
        <v>0.58591400000000005</v>
      </c>
      <c r="F153" s="463">
        <v>0.62234599999999995</v>
      </c>
      <c r="G153" s="463">
        <v>4.5312739999999998</v>
      </c>
      <c r="H153" s="463">
        <v>294.511123</v>
      </c>
      <c r="I153" s="463">
        <v>8.4365760000000005</v>
      </c>
      <c r="J153" s="463">
        <v>0.33867900000000001</v>
      </c>
      <c r="K153" s="463">
        <v>3.686769</v>
      </c>
      <c r="L153" s="463">
        <v>7.1870120000000002</v>
      </c>
      <c r="M153" s="463">
        <v>3.7394479999999999</v>
      </c>
      <c r="N153" s="463">
        <v>233.25252900000001</v>
      </c>
      <c r="O153" s="463">
        <v>0.83761699999999994</v>
      </c>
      <c r="P153" s="463">
        <v>3.2686289999999998</v>
      </c>
      <c r="Q153" s="463">
        <v>1.015631</v>
      </c>
      <c r="R153" s="463">
        <v>0.87698900000000002</v>
      </c>
      <c r="S153" s="463">
        <v>228.222858</v>
      </c>
      <c r="T153" s="463">
        <v>61.747959999999999</v>
      </c>
      <c r="U153" s="463">
        <v>346.70988199999999</v>
      </c>
      <c r="V153" s="463">
        <v>378.18923999999998</v>
      </c>
      <c r="W153" s="463">
        <v>0.59656399999999998</v>
      </c>
      <c r="X153" s="463">
        <v>1.7028190000000001</v>
      </c>
      <c r="Y153" s="463">
        <v>1.6926140000000001</v>
      </c>
      <c r="Z153" s="463">
        <v>0.60321599999999997</v>
      </c>
      <c r="AA153" s="463">
        <v>477.994012</v>
      </c>
      <c r="AB153" s="463">
        <v>152.24128899999999</v>
      </c>
      <c r="AC153" s="463">
        <v>0.40756999999999999</v>
      </c>
      <c r="AD153" s="463">
        <v>58.721946000000003</v>
      </c>
      <c r="AE153" s="463">
        <v>4.6927810000000001</v>
      </c>
      <c r="AF153" s="463">
        <v>4.4920460000000002</v>
      </c>
      <c r="AG153" s="463">
        <v>183.15513799999999</v>
      </c>
      <c r="AH153" s="463">
        <v>223.346732</v>
      </c>
      <c r="AI153" s="463">
        <v>0.958063</v>
      </c>
      <c r="AJ153" s="463">
        <v>5.9821109999999997</v>
      </c>
      <c r="AK153" s="463">
        <v>0.31426900000000002</v>
      </c>
      <c r="AL153" s="463">
        <v>26.237255000000001</v>
      </c>
      <c r="AM153" s="463">
        <v>47.941719999999997</v>
      </c>
      <c r="AN153" s="463">
        <v>206.10958400000001</v>
      </c>
      <c r="AO153" s="463">
        <v>0.183812</v>
      </c>
      <c r="AP153" s="463">
        <v>5.8922549999999996</v>
      </c>
      <c r="AQ153" s="463">
        <v>6.7334000000000005E-2</v>
      </c>
      <c r="AR153" s="463">
        <v>1.800556</v>
      </c>
      <c r="AS153" s="463">
        <v>0.472881</v>
      </c>
      <c r="AT153" s="463">
        <v>0.92786299999999999</v>
      </c>
      <c r="AU153" s="463">
        <v>689.089518</v>
      </c>
      <c r="AV153" s="463">
        <v>1.2323299999999999</v>
      </c>
      <c r="AW153" s="463">
        <v>1.838627</v>
      </c>
      <c r="AX153" s="463">
        <v>211.329352</v>
      </c>
      <c r="AY153" s="463">
        <v>18.449249999999999</v>
      </c>
      <c r="AZ153" s="463">
        <v>240.81407999999999</v>
      </c>
      <c r="BA153" s="463">
        <v>2.2203689999999998</v>
      </c>
      <c r="BB153" s="463">
        <v>100.229828</v>
      </c>
      <c r="BC153" s="463">
        <v>0.43500299999999997</v>
      </c>
      <c r="BD153" s="463">
        <v>1.7353130000000001</v>
      </c>
      <c r="BE153" s="463">
        <v>0.61616800000000005</v>
      </c>
      <c r="BF153" s="463">
        <v>0.37104700000000002</v>
      </c>
      <c r="BG153" s="463">
        <v>2.1053730000000002</v>
      </c>
      <c r="BH153" s="463">
        <v>11.324066</v>
      </c>
      <c r="BI153" s="463">
        <v>0.28687200000000002</v>
      </c>
      <c r="BJ153" s="463">
        <v>282.350435</v>
      </c>
      <c r="BK153" s="463">
        <v>383.09125299999999</v>
      </c>
      <c r="BL153" s="463">
        <v>2290.6236610000001</v>
      </c>
      <c r="BM153" s="463">
        <v>2.0329259999999998</v>
      </c>
      <c r="BN153" s="463">
        <v>883.10288200000002</v>
      </c>
      <c r="BO153" s="463">
        <v>505.40164099999998</v>
      </c>
      <c r="BP153" s="463">
        <v>0.56618299999999999</v>
      </c>
      <c r="BQ153" s="463">
        <v>0.71440300000000001</v>
      </c>
      <c r="BR153" s="463">
        <v>127.182171</v>
      </c>
      <c r="BS153" s="463">
        <v>1.1655390000000001</v>
      </c>
      <c r="BT153" s="463">
        <v>1.9702569999999999</v>
      </c>
      <c r="BU153" s="463">
        <v>0.37354300000000001</v>
      </c>
      <c r="BV153" s="463">
        <v>35.974749000000003</v>
      </c>
      <c r="BW153" s="463">
        <v>3.1057540000000001</v>
      </c>
      <c r="BX153" s="463">
        <v>205.380775</v>
      </c>
      <c r="BY153" s="463">
        <v>189.66045299999999</v>
      </c>
      <c r="BZ153" s="463">
        <v>0.26522000000000001</v>
      </c>
      <c r="CA153" s="463">
        <v>1.3891469999999999</v>
      </c>
    </row>
    <row r="154" spans="1:79" ht="15" x14ac:dyDescent="0.25">
      <c r="A154" s="449">
        <v>194</v>
      </c>
      <c r="B154" s="457"/>
      <c r="C154" s="457"/>
      <c r="D154" s="458" t="s">
        <v>1</v>
      </c>
      <c r="E154" s="463">
        <v>1.378161</v>
      </c>
      <c r="F154" s="463">
        <v>1.2155119999999999</v>
      </c>
      <c r="G154" s="463">
        <v>9.4394329999999993</v>
      </c>
      <c r="H154" s="463">
        <v>597.07797100000005</v>
      </c>
      <c r="I154" s="463">
        <v>17.924030999999999</v>
      </c>
      <c r="J154" s="463">
        <v>0.64413600000000004</v>
      </c>
      <c r="K154" s="463">
        <v>4.2396799999999999</v>
      </c>
      <c r="L154" s="463">
        <v>21.212537000000001</v>
      </c>
      <c r="M154" s="463">
        <v>3.7317879999999999</v>
      </c>
      <c r="N154" s="463">
        <v>191.38096100000001</v>
      </c>
      <c r="O154" s="463">
        <v>1.16781</v>
      </c>
      <c r="P154" s="463">
        <v>8.5724300000000007</v>
      </c>
      <c r="Q154" s="463">
        <v>2.9219529999999998</v>
      </c>
      <c r="R154" s="463">
        <v>2.3208709999999999</v>
      </c>
      <c r="S154" s="463">
        <v>195.183922</v>
      </c>
      <c r="T154" s="463">
        <v>105.77145299999999</v>
      </c>
      <c r="U154" s="463">
        <v>455.23125199999998</v>
      </c>
      <c r="V154" s="463">
        <v>255.339415</v>
      </c>
      <c r="W154" s="463">
        <v>1.2810859999999999</v>
      </c>
      <c r="X154" s="463">
        <v>3.0899589999999999</v>
      </c>
      <c r="Y154" s="463">
        <v>2.1667369999999999</v>
      </c>
      <c r="Z154" s="463">
        <v>1.352417</v>
      </c>
      <c r="AA154" s="463">
        <v>619.07261900000003</v>
      </c>
      <c r="AB154" s="463">
        <v>115.20492400000001</v>
      </c>
      <c r="AC154" s="463">
        <v>0.60861200000000004</v>
      </c>
      <c r="AD154" s="463">
        <v>106.42766399999999</v>
      </c>
      <c r="AE154" s="463">
        <v>11.994823</v>
      </c>
      <c r="AF154" s="463">
        <v>10.690469</v>
      </c>
      <c r="AG154" s="463">
        <v>125.212086</v>
      </c>
      <c r="AH154" s="463">
        <v>221.304169</v>
      </c>
      <c r="AI154" s="463">
        <v>1.5127630000000001</v>
      </c>
      <c r="AJ154" s="463">
        <v>13.807713</v>
      </c>
      <c r="AK154" s="463">
        <v>0.92183099999999996</v>
      </c>
      <c r="AL154" s="463">
        <v>24.511164000000001</v>
      </c>
      <c r="AM154" s="463">
        <v>76.083107999999996</v>
      </c>
      <c r="AN154" s="463">
        <v>140.09428500000001</v>
      </c>
      <c r="AO154" s="463">
        <v>0.52593800000000002</v>
      </c>
      <c r="AP154" s="463">
        <v>9.3690870000000004</v>
      </c>
      <c r="AQ154" s="463">
        <v>0.146234</v>
      </c>
      <c r="AR154" s="463">
        <v>2.9944299999999999</v>
      </c>
      <c r="AS154" s="463">
        <v>0.84261399999999997</v>
      </c>
      <c r="AT154" s="463">
        <v>2.167446</v>
      </c>
      <c r="AU154" s="463">
        <v>734.83497899999998</v>
      </c>
      <c r="AV154" s="463">
        <v>6.3575229999999996</v>
      </c>
      <c r="AW154" s="463">
        <v>4.6014099999999996</v>
      </c>
      <c r="AX154" s="463">
        <v>166.15282999999999</v>
      </c>
      <c r="AY154" s="463">
        <v>14.167370999999999</v>
      </c>
      <c r="AZ154" s="463">
        <v>192.333718</v>
      </c>
      <c r="BA154" s="463">
        <v>3.4148260000000001</v>
      </c>
      <c r="BB154" s="463">
        <v>79.134750999999994</v>
      </c>
      <c r="BC154" s="463">
        <v>0.81684199999999996</v>
      </c>
      <c r="BD154" s="463">
        <v>2.782794</v>
      </c>
      <c r="BE154" s="463">
        <v>1.8688400000000001</v>
      </c>
      <c r="BF154" s="463">
        <v>0.76535299999999995</v>
      </c>
      <c r="BG154" s="463">
        <v>2.8572510000000002</v>
      </c>
      <c r="BH154" s="463">
        <v>14.444380000000001</v>
      </c>
      <c r="BI154" s="463">
        <v>0.80311999999999995</v>
      </c>
      <c r="BJ154" s="463">
        <v>222.49553599999999</v>
      </c>
      <c r="BK154" s="463">
        <v>323.04911700000002</v>
      </c>
      <c r="BL154" s="463">
        <v>4206.1057090000004</v>
      </c>
      <c r="BM154" s="463">
        <v>3.6368480000000001</v>
      </c>
      <c r="BN154" s="463">
        <v>565.52659700000004</v>
      </c>
      <c r="BO154" s="463">
        <v>964.25250000000005</v>
      </c>
      <c r="BP154" s="463">
        <v>2.440083</v>
      </c>
      <c r="BQ154" s="463">
        <v>0.88446800000000003</v>
      </c>
      <c r="BR154" s="463">
        <v>289.320741</v>
      </c>
      <c r="BS154" s="463">
        <v>2.0610919999999999</v>
      </c>
      <c r="BT154" s="463">
        <v>3.3683909999999999</v>
      </c>
      <c r="BU154" s="463">
        <v>0.96444300000000005</v>
      </c>
      <c r="BV154" s="463">
        <v>39.231062999999999</v>
      </c>
      <c r="BW154" s="463">
        <v>6.2145140000000003</v>
      </c>
      <c r="BX154" s="463">
        <v>364.106086</v>
      </c>
      <c r="BY154" s="463">
        <v>229.49898400000001</v>
      </c>
      <c r="BZ154" s="463">
        <v>0.61976200000000004</v>
      </c>
      <c r="CA154" s="463">
        <v>3.0210710000000001</v>
      </c>
    </row>
    <row r="155" spans="1:79" ht="15" x14ac:dyDescent="0.25">
      <c r="A155" s="449">
        <v>195</v>
      </c>
      <c r="B155" s="457"/>
      <c r="C155" s="457"/>
      <c r="D155" s="458" t="s">
        <v>452</v>
      </c>
      <c r="E155" s="463">
        <v>3.5527999999999997E-2</v>
      </c>
      <c r="F155" s="463">
        <v>2.0562E-2</v>
      </c>
      <c r="G155" s="463">
        <v>0.19406399999999999</v>
      </c>
      <c r="H155" s="463">
        <v>14.995405</v>
      </c>
      <c r="I155" s="463">
        <v>0.43631399999999998</v>
      </c>
      <c r="J155" s="463">
        <v>1.7257999999999999E-2</v>
      </c>
      <c r="K155" s="463">
        <v>0.50760000000000005</v>
      </c>
      <c r="L155" s="463">
        <v>0.26777699999999999</v>
      </c>
      <c r="M155" s="463">
        <v>0.325077</v>
      </c>
      <c r="N155" s="463">
        <v>20.287779</v>
      </c>
      <c r="O155" s="463">
        <v>5.0824000000000001E-2</v>
      </c>
      <c r="P155" s="463">
        <v>0.12862299999999999</v>
      </c>
      <c r="Q155" s="463">
        <v>9.0634999999999993E-2</v>
      </c>
      <c r="R155" s="463">
        <v>2.8483000000000001E-2</v>
      </c>
      <c r="S155" s="463">
        <v>10.239983000000001</v>
      </c>
      <c r="T155" s="463">
        <v>4.441611</v>
      </c>
      <c r="U155" s="463">
        <v>15.767084000000001</v>
      </c>
      <c r="V155" s="463">
        <v>34.413452999999997</v>
      </c>
      <c r="W155" s="463">
        <v>2.5402999999999998E-2</v>
      </c>
      <c r="X155" s="463">
        <v>0.17616399999999999</v>
      </c>
      <c r="Y155" s="463">
        <v>0.13866200000000001</v>
      </c>
      <c r="Z155" s="463">
        <v>2.8629000000000002E-2</v>
      </c>
      <c r="AA155" s="463">
        <v>19.112005</v>
      </c>
      <c r="AB155" s="463">
        <v>8.4139979999999994</v>
      </c>
      <c r="AC155" s="463">
        <v>2.2751E-2</v>
      </c>
      <c r="AD155" s="463">
        <v>3.2360440000000001</v>
      </c>
      <c r="AE155" s="463">
        <v>0.35149599999999998</v>
      </c>
      <c r="AF155" s="463">
        <v>0.13547600000000001</v>
      </c>
      <c r="AG155" s="463">
        <v>15.865256</v>
      </c>
      <c r="AH155" s="463">
        <v>18.567800999999999</v>
      </c>
      <c r="AI155" s="463">
        <v>6.1865000000000003E-2</v>
      </c>
      <c r="AJ155" s="463">
        <v>0.22641600000000001</v>
      </c>
      <c r="AK155" s="463">
        <v>1.2277E-2</v>
      </c>
      <c r="AL155" s="463">
        <v>3.1289250000000002</v>
      </c>
      <c r="AM155" s="463">
        <v>4.2512970000000001</v>
      </c>
      <c r="AN155" s="463">
        <v>10.492315</v>
      </c>
      <c r="AO155" s="463">
        <v>7.6829999999999997E-3</v>
      </c>
      <c r="AP155" s="463">
        <v>0.307981</v>
      </c>
      <c r="AQ155" s="463">
        <v>2.0300000000000001E-3</v>
      </c>
      <c r="AR155" s="463">
        <v>0.149533</v>
      </c>
      <c r="AS155" s="463">
        <v>2.7671999999999999E-2</v>
      </c>
      <c r="AT155" s="463">
        <v>3.0133E-2</v>
      </c>
      <c r="AU155" s="463">
        <v>64.030687999999998</v>
      </c>
      <c r="AV155" s="463">
        <v>6.8696999999999994E-2</v>
      </c>
      <c r="AW155" s="463">
        <v>7.9933000000000004E-2</v>
      </c>
      <c r="AX155" s="463">
        <v>20.346634999999999</v>
      </c>
      <c r="AY155" s="463">
        <v>1.5693220000000001</v>
      </c>
      <c r="AZ155" s="463">
        <v>25.205342999999999</v>
      </c>
      <c r="BA155" s="463">
        <v>8.0770999999999996E-2</v>
      </c>
      <c r="BB155" s="463">
        <v>8.9943989999999996</v>
      </c>
      <c r="BC155" s="463">
        <v>1.4803E-2</v>
      </c>
      <c r="BD155" s="463">
        <v>0.12971299999999999</v>
      </c>
      <c r="BE155" s="463">
        <v>2.0375000000000001E-2</v>
      </c>
      <c r="BF155" s="463">
        <v>1.1147000000000001E-2</v>
      </c>
      <c r="BG155" s="463">
        <v>9.8706000000000002E-2</v>
      </c>
      <c r="BH155" s="463">
        <v>1.4176219999999999</v>
      </c>
      <c r="BI155" s="463">
        <v>1.1920999999999999E-2</v>
      </c>
      <c r="BJ155" s="463">
        <v>12.825006</v>
      </c>
      <c r="BK155" s="463">
        <v>40.160010999999997</v>
      </c>
      <c r="BL155" s="463">
        <v>116.325943</v>
      </c>
      <c r="BM155" s="463">
        <v>9.2508999999999994E-2</v>
      </c>
      <c r="BN155" s="463">
        <v>90.706861000000004</v>
      </c>
      <c r="BO155" s="463">
        <v>29.232185999999999</v>
      </c>
      <c r="BP155" s="463">
        <v>3.6353999999999997E-2</v>
      </c>
      <c r="BQ155" s="463">
        <v>3.8649000000000003E-2</v>
      </c>
      <c r="BR155" s="463">
        <v>3.3653209999999998</v>
      </c>
      <c r="BS155" s="463">
        <v>6.4812999999999996E-2</v>
      </c>
      <c r="BT155" s="463">
        <v>0.116572</v>
      </c>
      <c r="BU155" s="463">
        <v>1.3128000000000001E-2</v>
      </c>
      <c r="BV155" s="463">
        <v>4.9940290000000003</v>
      </c>
      <c r="BW155" s="463">
        <v>0.15404200000000001</v>
      </c>
      <c r="BX155" s="463">
        <v>7.035507</v>
      </c>
      <c r="BY155" s="463">
        <v>22.878876000000002</v>
      </c>
      <c r="BZ155" s="463">
        <v>1.2465E-2</v>
      </c>
      <c r="CA155" s="463">
        <v>4.2992000000000002E-2</v>
      </c>
    </row>
    <row r="156" spans="1:79" ht="18.75" customHeight="1" thickBot="1" x14ac:dyDescent="0.4">
      <c r="A156" s="449">
        <v>147</v>
      </c>
      <c r="B156" s="445" t="s">
        <v>750</v>
      </c>
      <c r="C156" s="446">
        <v>2010</v>
      </c>
      <c r="D156" s="447"/>
      <c r="E156" s="465"/>
      <c r="F156" s="465"/>
      <c r="G156" s="465"/>
      <c r="H156" s="465"/>
      <c r="I156" s="465"/>
      <c r="J156" s="465"/>
      <c r="K156" s="465"/>
      <c r="L156" s="465"/>
      <c r="M156" s="465"/>
      <c r="N156" s="465"/>
      <c r="O156" s="465"/>
      <c r="P156" s="465"/>
      <c r="Q156" s="465"/>
      <c r="R156" s="465"/>
      <c r="S156" s="465"/>
      <c r="T156" s="465"/>
      <c r="U156" s="465"/>
      <c r="V156" s="465"/>
      <c r="W156" s="465"/>
      <c r="X156" s="465"/>
      <c r="Y156" s="465"/>
      <c r="Z156" s="465"/>
      <c r="AA156" s="465"/>
      <c r="AB156" s="465"/>
      <c r="AC156" s="465"/>
      <c r="AD156" s="465"/>
      <c r="AE156" s="465"/>
      <c r="AF156" s="465"/>
      <c r="AG156" s="465"/>
      <c r="AH156" s="465"/>
      <c r="AI156" s="465"/>
      <c r="AJ156" s="465"/>
      <c r="AK156" s="465"/>
      <c r="AL156" s="465"/>
      <c r="AM156" s="465"/>
      <c r="AN156" s="465"/>
      <c r="AO156" s="465"/>
      <c r="AP156" s="465"/>
      <c r="AQ156" s="465"/>
      <c r="AR156" s="465"/>
      <c r="AS156" s="465"/>
      <c r="AT156" s="465"/>
      <c r="AU156" s="465"/>
      <c r="AV156" s="465"/>
      <c r="AW156" s="465"/>
      <c r="AX156" s="465"/>
      <c r="AY156" s="465"/>
      <c r="AZ156" s="465"/>
      <c r="BA156" s="465"/>
      <c r="BB156" s="465"/>
      <c r="BC156" s="465"/>
      <c r="BD156" s="465"/>
      <c r="BE156" s="465"/>
      <c r="BF156" s="465"/>
      <c r="BG156" s="465"/>
      <c r="BH156" s="465"/>
      <c r="BI156" s="465"/>
      <c r="BJ156" s="465"/>
      <c r="BK156" s="465"/>
      <c r="BL156" s="639"/>
      <c r="BM156" s="465"/>
      <c r="BN156" s="465"/>
      <c r="BO156" s="465"/>
      <c r="BP156" s="465"/>
      <c r="BQ156" s="465"/>
      <c r="BR156" s="465"/>
      <c r="BS156" s="465"/>
      <c r="BT156" s="465"/>
      <c r="BU156" s="465"/>
      <c r="BV156" s="465"/>
      <c r="BW156" s="465"/>
      <c r="BX156" s="465"/>
      <c r="BY156" s="465"/>
      <c r="BZ156" s="465"/>
      <c r="CA156" s="465"/>
    </row>
    <row r="157" spans="1:79" ht="15" x14ac:dyDescent="0.25">
      <c r="A157" s="449">
        <v>148</v>
      </c>
      <c r="B157" s="440" t="s">
        <v>464</v>
      </c>
      <c r="C157" s="441" t="s">
        <v>505</v>
      </c>
      <c r="D157" s="442" t="s">
        <v>0</v>
      </c>
      <c r="E157" s="461">
        <v>21971.092146999999</v>
      </c>
      <c r="F157" s="461">
        <v>21393.846237000002</v>
      </c>
      <c r="G157" s="461">
        <v>52753.458519</v>
      </c>
      <c r="H157" s="461">
        <v>260794.88217699999</v>
      </c>
      <c r="I157" s="461">
        <v>63067.167621000001</v>
      </c>
      <c r="J157" s="778">
        <v>13390.589792000001</v>
      </c>
      <c r="K157" s="461">
        <v>11120.571190000001</v>
      </c>
      <c r="L157" s="461">
        <v>51060.475816999999</v>
      </c>
      <c r="M157" s="461">
        <v>22054.76512</v>
      </c>
      <c r="N157" s="461">
        <v>67203.222124000007</v>
      </c>
      <c r="O157" s="461">
        <v>22833.196372999999</v>
      </c>
      <c r="P157" s="461">
        <v>31675.388513999998</v>
      </c>
      <c r="Q157" s="461">
        <v>16197.085192</v>
      </c>
      <c r="R157" s="461">
        <v>36986.096071</v>
      </c>
      <c r="S157" s="461">
        <v>67467.987836</v>
      </c>
      <c r="T157" s="461">
        <v>123905.77738</v>
      </c>
      <c r="U157" s="461">
        <v>130644.603374</v>
      </c>
      <c r="V157" s="461">
        <v>84005.484368000005</v>
      </c>
      <c r="W157" s="461">
        <v>21000.607165000001</v>
      </c>
      <c r="X157" s="461">
        <v>10392.241313</v>
      </c>
      <c r="Y157" s="649">
        <v>13035.231741</v>
      </c>
      <c r="Z157" s="650">
        <v>24060.106455000001</v>
      </c>
      <c r="AA157" s="461">
        <v>142476.00756999999</v>
      </c>
      <c r="AB157" s="461">
        <v>50819.051755</v>
      </c>
      <c r="AC157" s="461">
        <v>22335.644332</v>
      </c>
      <c r="AD157" s="461">
        <v>116433.482338</v>
      </c>
      <c r="AE157" s="461">
        <v>27240.644692000002</v>
      </c>
      <c r="AF157" s="461">
        <v>47201.138362999998</v>
      </c>
      <c r="AG157" s="461">
        <v>60695.410323999997</v>
      </c>
      <c r="AH157" s="461">
        <v>80809.170196999999</v>
      </c>
      <c r="AI157" s="461">
        <v>14553.339617</v>
      </c>
      <c r="AJ157" s="461">
        <v>52292.156534000002</v>
      </c>
      <c r="AK157" s="461">
        <v>16430.534488000001</v>
      </c>
      <c r="AL157" s="461">
        <v>43875.041429999997</v>
      </c>
      <c r="AM157" s="461">
        <v>92023.458717999994</v>
      </c>
      <c r="AN157" s="461">
        <v>64950.532276999998</v>
      </c>
      <c r="AO157" s="461">
        <v>13177.830776999999</v>
      </c>
      <c r="AP157" s="461">
        <v>37135.123727999999</v>
      </c>
      <c r="AQ157" s="461">
        <v>11261.152681</v>
      </c>
      <c r="AR157" s="778">
        <v>13353.094079</v>
      </c>
      <c r="AS157" s="461">
        <v>16637.208967999999</v>
      </c>
      <c r="AT157" s="461">
        <v>24274.781011999999</v>
      </c>
      <c r="AU157" s="461">
        <v>107572.61201899999</v>
      </c>
      <c r="AV157" s="461">
        <v>22105.678865999998</v>
      </c>
      <c r="AW157" s="461">
        <v>24417.069544000002</v>
      </c>
      <c r="AX157" s="461">
        <v>81785.621755999993</v>
      </c>
      <c r="AY157" s="461">
        <v>73315.022490999996</v>
      </c>
      <c r="AZ157" s="461">
        <v>36454.277832</v>
      </c>
      <c r="BA157" s="461">
        <v>13795.454608</v>
      </c>
      <c r="BB157" s="461">
        <v>30441.158871</v>
      </c>
      <c r="BC157" s="461">
        <v>10362.237085999999</v>
      </c>
      <c r="BD157" s="461">
        <v>32480.232153000001</v>
      </c>
      <c r="BE157" s="461">
        <v>19170.177596000001</v>
      </c>
      <c r="BF157" s="461">
        <v>24401.106097</v>
      </c>
      <c r="BG157" s="461">
        <v>14439.538116</v>
      </c>
      <c r="BH157" s="461">
        <v>42649.220384</v>
      </c>
      <c r="BI157" s="461">
        <v>23649.191229</v>
      </c>
      <c r="BJ157" s="461">
        <v>105393.27684000001</v>
      </c>
      <c r="BK157" s="461">
        <v>44678.038713000002</v>
      </c>
      <c r="BL157" s="640">
        <v>562197.41836100002</v>
      </c>
      <c r="BM157" s="461">
        <v>22450.415113999999</v>
      </c>
      <c r="BN157" s="461">
        <v>93004.144765999998</v>
      </c>
      <c r="BO157" s="461">
        <v>125678.47195399999</v>
      </c>
      <c r="BP157" s="461">
        <v>16238.046365</v>
      </c>
      <c r="BQ157" s="461">
        <v>13450.103488000001</v>
      </c>
      <c r="BR157" s="461">
        <v>150081.28888899999</v>
      </c>
      <c r="BS157" s="461">
        <v>20659.693641999998</v>
      </c>
      <c r="BT157" s="461">
        <v>24392.904987000002</v>
      </c>
      <c r="BU157" s="461">
        <v>16336.943206</v>
      </c>
      <c r="BV157" s="461">
        <v>57628.617732999999</v>
      </c>
      <c r="BW157" s="461">
        <v>27787.00578</v>
      </c>
      <c r="BX157" s="461">
        <v>229723.73171699999</v>
      </c>
      <c r="BY157" s="461">
        <v>133995.645712</v>
      </c>
      <c r="BZ157" s="461">
        <v>9135.2795960000003</v>
      </c>
      <c r="CA157" s="461">
        <v>27846.787568</v>
      </c>
    </row>
    <row r="158" spans="1:79" ht="15" x14ac:dyDescent="0.25">
      <c r="A158" s="449">
        <v>149</v>
      </c>
      <c r="B158" s="440"/>
      <c r="C158" s="441"/>
      <c r="D158" s="442" t="s">
        <v>451</v>
      </c>
      <c r="E158" s="461">
        <v>79310.789141999994</v>
      </c>
      <c r="F158" s="461">
        <v>78367.753832000002</v>
      </c>
      <c r="G158" s="461">
        <v>191581.7395</v>
      </c>
      <c r="H158" s="461">
        <v>975691.87680700002</v>
      </c>
      <c r="I158" s="461">
        <v>218530.21463999999</v>
      </c>
      <c r="J158" s="779">
        <v>45577.396804999997</v>
      </c>
      <c r="K158" s="461">
        <v>42582.509553999997</v>
      </c>
      <c r="L158" s="461">
        <v>160237.588521</v>
      </c>
      <c r="M158" s="461">
        <v>76659.547541000007</v>
      </c>
      <c r="N158" s="461">
        <v>248506.91427499999</v>
      </c>
      <c r="O158" s="461">
        <v>78245.046323999995</v>
      </c>
      <c r="P158" s="461">
        <v>115593.903525</v>
      </c>
      <c r="Q158" s="461">
        <v>50026.544378999999</v>
      </c>
      <c r="R158" s="461">
        <v>138153.80413599999</v>
      </c>
      <c r="S158" s="461">
        <v>244957.52866400001</v>
      </c>
      <c r="T158" s="461">
        <v>492535.58257199998</v>
      </c>
      <c r="U158" s="461">
        <v>449629.62220500002</v>
      </c>
      <c r="V158" s="461">
        <v>276528.096487</v>
      </c>
      <c r="W158" s="461">
        <v>78358.560740000001</v>
      </c>
      <c r="X158" s="461">
        <v>35001.960432</v>
      </c>
      <c r="Y158" s="651">
        <v>47984.983032999997</v>
      </c>
      <c r="Z158" s="652">
        <v>94582.321442</v>
      </c>
      <c r="AA158" s="461">
        <v>545822.93323199998</v>
      </c>
      <c r="AB158" s="461">
        <v>179182.7904</v>
      </c>
      <c r="AC158" s="461">
        <v>74628.115483000001</v>
      </c>
      <c r="AD158" s="461">
        <v>488035.382552</v>
      </c>
      <c r="AE158" s="461">
        <v>97820.01427</v>
      </c>
      <c r="AF158" s="461">
        <v>178179.42691400001</v>
      </c>
      <c r="AG158" s="461">
        <v>229691.830904</v>
      </c>
      <c r="AH158" s="461">
        <v>295480.07570400002</v>
      </c>
      <c r="AI158" s="461">
        <v>58927.327514999997</v>
      </c>
      <c r="AJ158" s="461">
        <v>201691.29070499999</v>
      </c>
      <c r="AK158" s="461">
        <v>58286.036916999998</v>
      </c>
      <c r="AL158" s="461">
        <v>156047.873552</v>
      </c>
      <c r="AM158" s="461">
        <v>342001.88004600001</v>
      </c>
      <c r="AN158" s="461">
        <v>236563.87411500001</v>
      </c>
      <c r="AO158" s="461">
        <v>48102.386723000003</v>
      </c>
      <c r="AP158" s="461">
        <v>137594.703286</v>
      </c>
      <c r="AQ158" s="461">
        <v>42484.508389000002</v>
      </c>
      <c r="AR158" s="779">
        <v>47671.655357000003</v>
      </c>
      <c r="AS158" s="461">
        <v>60339.859732999998</v>
      </c>
      <c r="AT158" s="461">
        <v>96430.762344999996</v>
      </c>
      <c r="AU158" s="461">
        <v>383938.536074</v>
      </c>
      <c r="AV158" s="461">
        <v>72147.804816999997</v>
      </c>
      <c r="AW158" s="461">
        <v>77762.542071000003</v>
      </c>
      <c r="AX158" s="461">
        <v>280749.61218</v>
      </c>
      <c r="AY158" s="461">
        <v>248466.58227000001</v>
      </c>
      <c r="AZ158" s="461">
        <v>108362.92215899999</v>
      </c>
      <c r="BA158" s="461">
        <v>52480.684194000001</v>
      </c>
      <c r="BB158" s="461">
        <v>111024.722817</v>
      </c>
      <c r="BC158" s="461">
        <v>38293.251969999998</v>
      </c>
      <c r="BD158" s="461">
        <v>126509.383604</v>
      </c>
      <c r="BE158" s="461">
        <v>75305.03903</v>
      </c>
      <c r="BF158" s="461">
        <v>85879.704954000001</v>
      </c>
      <c r="BG158" s="461">
        <v>57404.839677000004</v>
      </c>
      <c r="BH158" s="461">
        <v>164211.89675399999</v>
      </c>
      <c r="BI158" s="461">
        <v>81544.584988000002</v>
      </c>
      <c r="BJ158" s="461">
        <v>398810.11937799997</v>
      </c>
      <c r="BK158" s="461">
        <v>138512.05489599999</v>
      </c>
      <c r="BL158" s="640">
        <v>2294996.179788</v>
      </c>
      <c r="BM158" s="461">
        <v>88552.869124000004</v>
      </c>
      <c r="BN158" s="461">
        <v>303102.18229700002</v>
      </c>
      <c r="BO158" s="461">
        <v>468323.30739799998</v>
      </c>
      <c r="BP158" s="461">
        <v>52019.768548</v>
      </c>
      <c r="BQ158" s="461">
        <v>46153.142962999998</v>
      </c>
      <c r="BR158" s="461">
        <v>585620.69212899997</v>
      </c>
      <c r="BS158" s="461">
        <v>78636.082532999993</v>
      </c>
      <c r="BT158" s="461">
        <v>86669.034060999998</v>
      </c>
      <c r="BU158" s="461">
        <v>58512.775818000002</v>
      </c>
      <c r="BV158" s="461">
        <v>215048.25535600001</v>
      </c>
      <c r="BW158" s="461">
        <v>102059.55111</v>
      </c>
      <c r="BX158" s="461">
        <v>887523.85335899994</v>
      </c>
      <c r="BY158" s="461">
        <v>458377.769119</v>
      </c>
      <c r="BZ158" s="461">
        <v>32032.925109</v>
      </c>
      <c r="CA158" s="461">
        <v>104807.690747</v>
      </c>
    </row>
    <row r="159" spans="1:79" ht="15" x14ac:dyDescent="0.25">
      <c r="A159" s="449">
        <v>150</v>
      </c>
      <c r="B159" s="440"/>
      <c r="C159" s="441"/>
      <c r="D159" s="442" t="s">
        <v>1</v>
      </c>
      <c r="E159" s="461">
        <v>64481.880276000004</v>
      </c>
      <c r="F159" s="461">
        <v>63012.217998</v>
      </c>
      <c r="G159" s="461">
        <v>155065.45120099999</v>
      </c>
      <c r="H159" s="461">
        <v>784256.93802400003</v>
      </c>
      <c r="I159" s="461">
        <v>177988.66291300001</v>
      </c>
      <c r="J159" s="779">
        <v>36693.936663</v>
      </c>
      <c r="K159" s="461">
        <v>31780.693549</v>
      </c>
      <c r="L159" s="461">
        <v>134023.979124</v>
      </c>
      <c r="M159" s="461">
        <v>62751.608411000001</v>
      </c>
      <c r="N159" s="461">
        <v>164868.657332</v>
      </c>
      <c r="O159" s="461">
        <v>64366.185981000002</v>
      </c>
      <c r="P159" s="461">
        <v>93485.451960000006</v>
      </c>
      <c r="Q159" s="461">
        <v>40769.135425</v>
      </c>
      <c r="R159" s="461">
        <v>110463.384951</v>
      </c>
      <c r="S159" s="461">
        <v>168153.83139100001</v>
      </c>
      <c r="T159" s="461">
        <v>387193.06149200001</v>
      </c>
      <c r="U159" s="461">
        <v>333073.807493</v>
      </c>
      <c r="V159" s="461">
        <v>201000.020766</v>
      </c>
      <c r="W159" s="461">
        <v>63302.608593999998</v>
      </c>
      <c r="X159" s="461">
        <v>27478.346006</v>
      </c>
      <c r="Y159" s="651">
        <v>37850.942833000001</v>
      </c>
      <c r="Z159" s="652">
        <v>75137.224942000001</v>
      </c>
      <c r="AA159" s="461">
        <v>405704.08612300002</v>
      </c>
      <c r="AB159" s="461">
        <v>121456.19133099999</v>
      </c>
      <c r="AC159" s="461">
        <v>59361.071100000001</v>
      </c>
      <c r="AD159" s="461">
        <v>380613.57882900001</v>
      </c>
      <c r="AE159" s="461">
        <v>77159.662676000007</v>
      </c>
      <c r="AF159" s="461">
        <v>142101.02320699999</v>
      </c>
      <c r="AG159" s="461">
        <v>155973.25939399999</v>
      </c>
      <c r="AH159" s="461">
        <v>208348.37148</v>
      </c>
      <c r="AI159" s="461">
        <v>46091.236566</v>
      </c>
      <c r="AJ159" s="461">
        <v>159172.489439</v>
      </c>
      <c r="AK159" s="461">
        <v>47719.330542999996</v>
      </c>
      <c r="AL159" s="461">
        <v>116144.23293899999</v>
      </c>
      <c r="AM159" s="461">
        <v>271111.94374000002</v>
      </c>
      <c r="AN159" s="461">
        <v>156143.18618799999</v>
      </c>
      <c r="AO159" s="461">
        <v>38211.445650000001</v>
      </c>
      <c r="AP159" s="461">
        <v>108127.535513</v>
      </c>
      <c r="AQ159" s="461">
        <v>34237.484544999999</v>
      </c>
      <c r="AR159" s="779">
        <v>37906.043817999998</v>
      </c>
      <c r="AS159" s="461">
        <v>48793.197352000003</v>
      </c>
      <c r="AT159" s="461">
        <v>75616.836412999997</v>
      </c>
      <c r="AU159" s="461">
        <v>281452.08739599999</v>
      </c>
      <c r="AV159" s="461">
        <v>58138.658947000004</v>
      </c>
      <c r="AW159" s="461">
        <v>63289.176913000003</v>
      </c>
      <c r="AX159" s="461">
        <v>209937.56931600001</v>
      </c>
      <c r="AY159" s="461">
        <v>190625.037488</v>
      </c>
      <c r="AZ159" s="461">
        <v>75943.801464999997</v>
      </c>
      <c r="BA159" s="461">
        <v>40585.513417000002</v>
      </c>
      <c r="BB159" s="461">
        <v>72234.546283999996</v>
      </c>
      <c r="BC159" s="461">
        <v>30379.371190000002</v>
      </c>
      <c r="BD159" s="461">
        <v>100048.68193799999</v>
      </c>
      <c r="BE159" s="461">
        <v>59330.239419999998</v>
      </c>
      <c r="BF159" s="461">
        <v>70007.633854999993</v>
      </c>
      <c r="BG159" s="461">
        <v>44076.479611000002</v>
      </c>
      <c r="BH159" s="461">
        <v>125804.12427499999</v>
      </c>
      <c r="BI159" s="461">
        <v>66999.186963</v>
      </c>
      <c r="BJ159" s="461">
        <v>282909.61943600001</v>
      </c>
      <c r="BK159" s="461">
        <v>91431.127471999993</v>
      </c>
      <c r="BL159" s="640">
        <v>1753374.8072609999</v>
      </c>
      <c r="BM159" s="461">
        <v>69956.512677999999</v>
      </c>
      <c r="BN159" s="461">
        <v>195942.76863199999</v>
      </c>
      <c r="BO159" s="461">
        <v>349488.63482600002</v>
      </c>
      <c r="BP159" s="461">
        <v>42932.149425000003</v>
      </c>
      <c r="BQ159" s="461">
        <v>33735.359279999997</v>
      </c>
      <c r="BR159" s="461">
        <v>464929.625864</v>
      </c>
      <c r="BS159" s="461">
        <v>62579.131835</v>
      </c>
      <c r="BT159" s="461">
        <v>68559.515687000006</v>
      </c>
      <c r="BU159" s="461">
        <v>47176.802925000004</v>
      </c>
      <c r="BV159" s="461">
        <v>171971.25623999999</v>
      </c>
      <c r="BW159" s="461">
        <v>77432.058837000004</v>
      </c>
      <c r="BX159" s="461">
        <v>685393.35207100003</v>
      </c>
      <c r="BY159" s="461">
        <v>355297.54607099999</v>
      </c>
      <c r="BZ159" s="461">
        <v>26149.273675</v>
      </c>
      <c r="CA159" s="461">
        <v>82878.580434000003</v>
      </c>
    </row>
    <row r="160" spans="1:79" ht="15" x14ac:dyDescent="0.25">
      <c r="A160" s="449">
        <v>151</v>
      </c>
      <c r="B160" s="440"/>
      <c r="C160" s="441"/>
      <c r="D160" s="442" t="s">
        <v>452</v>
      </c>
      <c r="E160" s="461">
        <v>39026.248888000002</v>
      </c>
      <c r="F160" s="461">
        <v>39346.778545000001</v>
      </c>
      <c r="G160" s="461">
        <v>96186.73199</v>
      </c>
      <c r="H160" s="461">
        <v>489110.80508600001</v>
      </c>
      <c r="I160" s="461">
        <v>111331.68434399999</v>
      </c>
      <c r="J160" s="779">
        <v>22797.740900000001</v>
      </c>
      <c r="K160" s="461">
        <v>20166.122727999998</v>
      </c>
      <c r="L160" s="461">
        <v>82523.568750000006</v>
      </c>
      <c r="M160" s="461">
        <v>39505.886238999999</v>
      </c>
      <c r="N160" s="461">
        <v>154519.499813</v>
      </c>
      <c r="O160" s="461">
        <v>40105.973147999997</v>
      </c>
      <c r="P160" s="461">
        <v>55883.679282999998</v>
      </c>
      <c r="Q160" s="461">
        <v>24086.937159000001</v>
      </c>
      <c r="R160" s="461">
        <v>69722.188028000004</v>
      </c>
      <c r="S160" s="461">
        <v>115390.44947799999</v>
      </c>
      <c r="T160" s="461">
        <v>240340.58672200001</v>
      </c>
      <c r="U160" s="461">
        <v>221472.79662899999</v>
      </c>
      <c r="V160" s="461">
        <v>177507.521698</v>
      </c>
      <c r="W160" s="461">
        <v>38581.312057000003</v>
      </c>
      <c r="X160" s="461">
        <v>16493.615992999999</v>
      </c>
      <c r="Y160" s="651">
        <v>23385.106028999999</v>
      </c>
      <c r="Z160" s="652">
        <v>46465.151291000002</v>
      </c>
      <c r="AA160" s="461">
        <v>259284.530658</v>
      </c>
      <c r="AB160" s="461">
        <v>85718.016067000004</v>
      </c>
      <c r="AC160" s="461">
        <v>40221.576388000001</v>
      </c>
      <c r="AD160" s="461">
        <v>235524.41320000001</v>
      </c>
      <c r="AE160" s="461">
        <v>46330.779921000001</v>
      </c>
      <c r="AF160" s="461">
        <v>88304.370813999994</v>
      </c>
      <c r="AG160" s="461">
        <v>142059.74650499999</v>
      </c>
      <c r="AH160" s="461">
        <v>173310.07792000001</v>
      </c>
      <c r="AI160" s="461">
        <v>28658.401106000001</v>
      </c>
      <c r="AJ160" s="461">
        <v>99490.807287000003</v>
      </c>
      <c r="AK160" s="461">
        <v>28429.232491999999</v>
      </c>
      <c r="AL160" s="461">
        <v>72731.563624999995</v>
      </c>
      <c r="AM160" s="461">
        <v>164807.80425300001</v>
      </c>
      <c r="AN160" s="461">
        <v>113018.65572900001</v>
      </c>
      <c r="AO160" s="461">
        <v>24760.069813999999</v>
      </c>
      <c r="AP160" s="461">
        <v>67142.420186000003</v>
      </c>
      <c r="AQ160" s="461">
        <v>20880.956177</v>
      </c>
      <c r="AR160" s="779">
        <v>22863.192285000001</v>
      </c>
      <c r="AS160" s="461">
        <v>30746.211314</v>
      </c>
      <c r="AT160" s="461">
        <v>46482.805995000002</v>
      </c>
      <c r="AU160" s="461">
        <v>216438.997213</v>
      </c>
      <c r="AV160" s="461">
        <v>35216.335617999997</v>
      </c>
      <c r="AW160" s="461">
        <v>39154.641426000002</v>
      </c>
      <c r="AX160" s="461">
        <v>166738.303789</v>
      </c>
      <c r="AY160" s="461">
        <v>141746.232945</v>
      </c>
      <c r="AZ160" s="461">
        <v>72096.373538</v>
      </c>
      <c r="BA160" s="461">
        <v>24962.049126999998</v>
      </c>
      <c r="BB160" s="461">
        <v>70096.788541999995</v>
      </c>
      <c r="BC160" s="461">
        <v>18499.950412999999</v>
      </c>
      <c r="BD160" s="461">
        <v>61975.285447000002</v>
      </c>
      <c r="BE160" s="461">
        <v>36074.344621999997</v>
      </c>
      <c r="BF160" s="461">
        <v>42467.423820000004</v>
      </c>
      <c r="BG160" s="461">
        <v>27362.342036999999</v>
      </c>
      <c r="BH160" s="461">
        <v>85445.968080000006</v>
      </c>
      <c r="BI160" s="461">
        <v>40701.023011999998</v>
      </c>
      <c r="BJ160" s="461">
        <v>190197.15958199999</v>
      </c>
      <c r="BK160" s="461">
        <v>97305.488983000003</v>
      </c>
      <c r="BL160" s="640">
        <v>1142237.0874590001</v>
      </c>
      <c r="BM160" s="461">
        <v>43752.672358999997</v>
      </c>
      <c r="BN160" s="461">
        <v>218558.36574099999</v>
      </c>
      <c r="BO160" s="461">
        <v>249366.309545</v>
      </c>
      <c r="BP160" s="461">
        <v>25465.883609</v>
      </c>
      <c r="BQ160" s="461">
        <v>20622.683271999998</v>
      </c>
      <c r="BR160" s="461">
        <v>292591.886176</v>
      </c>
      <c r="BS160" s="461">
        <v>39376.459239000003</v>
      </c>
      <c r="BT160" s="461">
        <v>44263.981914999997</v>
      </c>
      <c r="BU160" s="461">
        <v>28229.234162000001</v>
      </c>
      <c r="BV160" s="461">
        <v>108244.36306800001</v>
      </c>
      <c r="BW160" s="461">
        <v>47099.947458000002</v>
      </c>
      <c r="BX160" s="461">
        <v>430416.59382499999</v>
      </c>
      <c r="BY160" s="461">
        <v>218857.461408</v>
      </c>
      <c r="BZ160" s="461">
        <v>15603.671918</v>
      </c>
      <c r="CA160" s="461">
        <v>50071.792106000001</v>
      </c>
    </row>
    <row r="161" spans="1:79" ht="15" x14ac:dyDescent="0.25">
      <c r="A161" s="449">
        <v>152</v>
      </c>
      <c r="B161" s="443"/>
      <c r="C161" s="443" t="s">
        <v>506</v>
      </c>
      <c r="D161" s="444" t="s">
        <v>0</v>
      </c>
      <c r="E161" s="462">
        <v>426.68814500000002</v>
      </c>
      <c r="F161" s="462">
        <v>422.57415400000002</v>
      </c>
      <c r="G161" s="462">
        <v>1066.2872279999999</v>
      </c>
      <c r="H161" s="462">
        <v>7421.9932920000001</v>
      </c>
      <c r="I161" s="462">
        <v>1288.886385</v>
      </c>
      <c r="J161" s="780">
        <v>202</v>
      </c>
      <c r="K161" s="462">
        <v>198.19591700000001</v>
      </c>
      <c r="L161" s="462">
        <v>1047.0920570000001</v>
      </c>
      <c r="M161" s="462">
        <v>390.10655100000002</v>
      </c>
      <c r="N161" s="462">
        <v>1183.5422269999999</v>
      </c>
      <c r="O161" s="462">
        <v>430.56169499999999</v>
      </c>
      <c r="P161" s="462">
        <v>643.67361200000005</v>
      </c>
      <c r="Q161" s="462">
        <v>272</v>
      </c>
      <c r="R161" s="462">
        <v>730.02424900000005</v>
      </c>
      <c r="S161" s="462">
        <v>1237.729149</v>
      </c>
      <c r="T161" s="462">
        <v>2939.8596010000001</v>
      </c>
      <c r="U161" s="462">
        <v>3019.8954170000002</v>
      </c>
      <c r="V161" s="462">
        <v>1579.6103599999999</v>
      </c>
      <c r="W161" s="462">
        <v>406.81377600000002</v>
      </c>
      <c r="X161" s="462">
        <v>187.54085000000001</v>
      </c>
      <c r="Y161" s="653">
        <v>136</v>
      </c>
      <c r="Z161" s="654">
        <v>380</v>
      </c>
      <c r="AA161" s="462">
        <v>3617.295693</v>
      </c>
      <c r="AB161" s="462">
        <v>924.66208400000005</v>
      </c>
      <c r="AC161" s="462">
        <v>418.21874400000002</v>
      </c>
      <c r="AD161" s="462">
        <v>2754.223407</v>
      </c>
      <c r="AE161" s="462">
        <v>514.44311700000003</v>
      </c>
      <c r="AF161" s="462">
        <v>1012.948459</v>
      </c>
      <c r="AG161" s="462">
        <v>1057.6899149999999</v>
      </c>
      <c r="AH161" s="462">
        <v>1490.7526789999999</v>
      </c>
      <c r="AI161" s="462">
        <v>286.16982999999999</v>
      </c>
      <c r="AJ161" s="462">
        <v>1078.817724</v>
      </c>
      <c r="AK161" s="462">
        <v>324.47513400000003</v>
      </c>
      <c r="AL161" s="462">
        <v>761.86798799999997</v>
      </c>
      <c r="AM161" s="462">
        <v>1863.1022190000001</v>
      </c>
      <c r="AN161" s="462">
        <v>1132.639502</v>
      </c>
      <c r="AO161" s="462">
        <v>247.324217</v>
      </c>
      <c r="AP161" s="462">
        <v>694.33365100000003</v>
      </c>
      <c r="AQ161" s="462">
        <v>218.86576299999999</v>
      </c>
      <c r="AR161" s="780">
        <v>154</v>
      </c>
      <c r="AS161" s="462">
        <v>298.43883399999999</v>
      </c>
      <c r="AT161" s="462">
        <v>459.03982400000001</v>
      </c>
      <c r="AU161" s="462">
        <v>2556.123024</v>
      </c>
      <c r="AV161" s="462">
        <v>440.82043399999998</v>
      </c>
      <c r="AW161" s="462">
        <v>471.94362000000001</v>
      </c>
      <c r="AX161" s="462">
        <v>1660.80519</v>
      </c>
      <c r="AY161" s="462">
        <v>1373.1417960000001</v>
      </c>
      <c r="AZ161" s="462">
        <v>663.43084099999999</v>
      </c>
      <c r="BA161" s="462">
        <v>271.96855299999999</v>
      </c>
      <c r="BB161" s="462">
        <v>516.62548500000003</v>
      </c>
      <c r="BC161" s="462">
        <v>203.84262699999999</v>
      </c>
      <c r="BD161" s="462">
        <v>585.98046899999997</v>
      </c>
      <c r="BE161" s="462">
        <v>359.14872100000002</v>
      </c>
      <c r="BF161" s="462">
        <v>498.44637399999999</v>
      </c>
      <c r="BG161" s="462">
        <v>264.30806999999999</v>
      </c>
      <c r="BH161" s="462">
        <v>762.452404</v>
      </c>
      <c r="BI161" s="462">
        <v>469.45033899999999</v>
      </c>
      <c r="BJ161" s="462">
        <v>2120.2021650000002</v>
      </c>
      <c r="BK161" s="462">
        <v>820.83084599999995</v>
      </c>
      <c r="BL161" s="641">
        <v>19313.186072</v>
      </c>
      <c r="BM161" s="462">
        <v>458.10150299999998</v>
      </c>
      <c r="BN161" s="462">
        <v>1648.7090920000001</v>
      </c>
      <c r="BO161" s="462">
        <v>3496.2940210000002</v>
      </c>
      <c r="BP161" s="462">
        <v>314.10840999999999</v>
      </c>
      <c r="BQ161" s="462">
        <v>253.08116899999999</v>
      </c>
      <c r="BR161" s="462">
        <v>4291.1513590000004</v>
      </c>
      <c r="BS161" s="462">
        <v>393.00750900000003</v>
      </c>
      <c r="BT161" s="462">
        <v>472.98694799999998</v>
      </c>
      <c r="BU161" s="462">
        <v>311.02684299999999</v>
      </c>
      <c r="BV161" s="462">
        <v>1153.2327780000001</v>
      </c>
      <c r="BW161" s="462">
        <v>534.33326399999999</v>
      </c>
      <c r="BX161" s="462">
        <v>5993.5226979999998</v>
      </c>
      <c r="BY161" s="462">
        <v>2763.51919</v>
      </c>
      <c r="BZ161" s="462">
        <v>169.357462</v>
      </c>
      <c r="CA161" s="462">
        <v>529.343253</v>
      </c>
    </row>
    <row r="162" spans="1:79" ht="15" x14ac:dyDescent="0.25">
      <c r="A162" s="449">
        <v>153</v>
      </c>
      <c r="B162" s="443"/>
      <c r="C162" s="443"/>
      <c r="D162" s="444" t="s">
        <v>451</v>
      </c>
      <c r="E162" s="462">
        <v>1546.809062</v>
      </c>
      <c r="F162" s="462">
        <v>1542.6117819999999</v>
      </c>
      <c r="G162" s="462">
        <v>3862.351909</v>
      </c>
      <c r="H162" s="462">
        <v>26741.372787</v>
      </c>
      <c r="I162" s="462">
        <v>4461.864861</v>
      </c>
      <c r="J162" s="780">
        <v>663</v>
      </c>
      <c r="K162" s="462">
        <v>755.75077199999998</v>
      </c>
      <c r="L162" s="462">
        <v>3131.7082329999998</v>
      </c>
      <c r="M162" s="462">
        <v>1354.4169649999999</v>
      </c>
      <c r="N162" s="462">
        <v>4384.1873599999999</v>
      </c>
      <c r="O162" s="462">
        <v>1476.3671939999999</v>
      </c>
      <c r="P162" s="462">
        <v>2303.5153989999999</v>
      </c>
      <c r="Q162" s="462">
        <v>626</v>
      </c>
      <c r="R162" s="462">
        <v>2722.1919210000001</v>
      </c>
      <c r="S162" s="462">
        <v>4447.5695239999995</v>
      </c>
      <c r="T162" s="462">
        <v>11227.469231999999</v>
      </c>
      <c r="U162" s="462">
        <v>9193.3980009999996</v>
      </c>
      <c r="V162" s="462">
        <v>5254.9698740000003</v>
      </c>
      <c r="W162" s="462">
        <v>1523.3283260000001</v>
      </c>
      <c r="X162" s="462">
        <v>630.84763399999997</v>
      </c>
      <c r="Y162" s="653">
        <v>569</v>
      </c>
      <c r="Z162" s="654">
        <v>1385</v>
      </c>
      <c r="AA162" s="462">
        <v>12318.976293</v>
      </c>
      <c r="AB162" s="462">
        <v>3176.4588680000002</v>
      </c>
      <c r="AC162" s="462">
        <v>1398.447394</v>
      </c>
      <c r="AD162" s="462">
        <v>11391.818813</v>
      </c>
      <c r="AE162" s="462">
        <v>1824.622658</v>
      </c>
      <c r="AF162" s="462">
        <v>3761.7155090000001</v>
      </c>
      <c r="AG162" s="462">
        <v>4098.5771549999999</v>
      </c>
      <c r="AH162" s="462">
        <v>5396.5549339999998</v>
      </c>
      <c r="AI162" s="462">
        <v>1154.292025</v>
      </c>
      <c r="AJ162" s="462">
        <v>4031.7461830000002</v>
      </c>
      <c r="AK162" s="462">
        <v>1149.0637810000001</v>
      </c>
      <c r="AL162" s="462">
        <v>2730.7065250000001</v>
      </c>
      <c r="AM162" s="462">
        <v>6857.2232119999999</v>
      </c>
      <c r="AN162" s="462">
        <v>4188.2439510000004</v>
      </c>
      <c r="AO162" s="462">
        <v>896.33170399999995</v>
      </c>
      <c r="AP162" s="462">
        <v>2519.6397040000002</v>
      </c>
      <c r="AQ162" s="462">
        <v>824.29202099999998</v>
      </c>
      <c r="AR162" s="780">
        <v>600</v>
      </c>
      <c r="AS162" s="462">
        <v>1079.5799380000001</v>
      </c>
      <c r="AT162" s="462">
        <v>1809.8169660000001</v>
      </c>
      <c r="AU162" s="462">
        <v>8050.6232490000002</v>
      </c>
      <c r="AV162" s="462">
        <v>1372.8507669999999</v>
      </c>
      <c r="AW162" s="462">
        <v>1492.71108</v>
      </c>
      <c r="AX162" s="462">
        <v>5615.1048460000002</v>
      </c>
      <c r="AY162" s="462">
        <v>4642.6059960000002</v>
      </c>
      <c r="AZ162" s="462">
        <v>1963.6069950000001</v>
      </c>
      <c r="BA162" s="462">
        <v>1024.5644339999999</v>
      </c>
      <c r="BB162" s="462">
        <v>1899.0562729999999</v>
      </c>
      <c r="BC162" s="462">
        <v>752.301829</v>
      </c>
      <c r="BD162" s="462">
        <v>2275.3039669999998</v>
      </c>
      <c r="BE162" s="462">
        <v>1392.9147</v>
      </c>
      <c r="BF162" s="462">
        <v>1756.0036500000001</v>
      </c>
      <c r="BG162" s="462">
        <v>1040.50719</v>
      </c>
      <c r="BH162" s="462">
        <v>2917.9251239999999</v>
      </c>
      <c r="BI162" s="462">
        <v>1624.4336089999999</v>
      </c>
      <c r="BJ162" s="462">
        <v>8086.2440580000002</v>
      </c>
      <c r="BK162" s="462">
        <v>2478.6463509999999</v>
      </c>
      <c r="BL162" s="641">
        <v>62960.881600000001</v>
      </c>
      <c r="BM162" s="462">
        <v>1799.84032</v>
      </c>
      <c r="BN162" s="462">
        <v>5584.8353589999997</v>
      </c>
      <c r="BO162" s="462">
        <v>10149.840931000001</v>
      </c>
      <c r="BP162" s="462">
        <v>995.65297999999996</v>
      </c>
      <c r="BQ162" s="462">
        <v>869.53408000000002</v>
      </c>
      <c r="BR162" s="462">
        <v>15084.694371</v>
      </c>
      <c r="BS162" s="462">
        <v>1492.885043</v>
      </c>
      <c r="BT162" s="462">
        <v>1679.5833829999999</v>
      </c>
      <c r="BU162" s="462">
        <v>1112.182969</v>
      </c>
      <c r="BV162" s="462">
        <v>4243.3618219999998</v>
      </c>
      <c r="BW162" s="462">
        <v>1927.175279</v>
      </c>
      <c r="BX162" s="462">
        <v>23020.742343999998</v>
      </c>
      <c r="BY162" s="462">
        <v>9030.1579579999998</v>
      </c>
      <c r="BZ162" s="462">
        <v>596.87530300000003</v>
      </c>
      <c r="CA162" s="462">
        <v>1978.2407149999999</v>
      </c>
    </row>
    <row r="163" spans="1:79" ht="15" x14ac:dyDescent="0.25">
      <c r="A163" s="449">
        <v>154</v>
      </c>
      <c r="B163" s="443"/>
      <c r="C163" s="443"/>
      <c r="D163" s="444" t="s">
        <v>1</v>
      </c>
      <c r="E163" s="462">
        <v>1261.329702</v>
      </c>
      <c r="F163" s="462">
        <v>1249.634384</v>
      </c>
      <c r="G163" s="462">
        <v>3211.3109100000001</v>
      </c>
      <c r="H163" s="462">
        <v>27810.378987</v>
      </c>
      <c r="I163" s="462">
        <v>3754.3622890000001</v>
      </c>
      <c r="J163" s="780">
        <v>596</v>
      </c>
      <c r="K163" s="462">
        <v>568.05173600000001</v>
      </c>
      <c r="L163" s="462">
        <v>2808.3650170000001</v>
      </c>
      <c r="M163" s="462">
        <v>1114.0252029999999</v>
      </c>
      <c r="N163" s="462">
        <v>3011.6587129999998</v>
      </c>
      <c r="O163" s="462">
        <v>1218.560397</v>
      </c>
      <c r="P163" s="462">
        <v>1921.609717</v>
      </c>
      <c r="Q163" s="462">
        <v>471</v>
      </c>
      <c r="R163" s="462">
        <v>2202.376667</v>
      </c>
      <c r="S163" s="462">
        <v>3176.1719050000002</v>
      </c>
      <c r="T163" s="462">
        <v>9616.6082810000007</v>
      </c>
      <c r="U163" s="462">
        <v>8034.4170640000002</v>
      </c>
      <c r="V163" s="462">
        <v>3940.0435470000002</v>
      </c>
      <c r="W163" s="462">
        <v>1236.1657560000001</v>
      </c>
      <c r="X163" s="462">
        <v>499.95960600000001</v>
      </c>
      <c r="Y163" s="653">
        <v>488</v>
      </c>
      <c r="Z163" s="654">
        <v>1007</v>
      </c>
      <c r="AA163" s="462">
        <v>10646.727494000001</v>
      </c>
      <c r="AB163" s="462">
        <v>2213.4107949999998</v>
      </c>
      <c r="AC163" s="462">
        <v>1113.8521189999999</v>
      </c>
      <c r="AD163" s="462">
        <v>9702.7718490000007</v>
      </c>
      <c r="AE163" s="462">
        <v>1460.732111</v>
      </c>
      <c r="AF163" s="462">
        <v>3103.9662589999998</v>
      </c>
      <c r="AG163" s="462">
        <v>2836.9609369999998</v>
      </c>
      <c r="AH163" s="462">
        <v>3978.7736460000001</v>
      </c>
      <c r="AI163" s="462">
        <v>910.09145999999998</v>
      </c>
      <c r="AJ163" s="462">
        <v>3289.1536679999999</v>
      </c>
      <c r="AK163" s="462">
        <v>944.83996300000001</v>
      </c>
      <c r="AL163" s="462">
        <v>2065.8639440000002</v>
      </c>
      <c r="AM163" s="462">
        <v>5704.3294740000001</v>
      </c>
      <c r="AN163" s="462">
        <v>2820.272751</v>
      </c>
      <c r="AO163" s="462">
        <v>716.26334299999996</v>
      </c>
      <c r="AP163" s="462">
        <v>2014.2890769999999</v>
      </c>
      <c r="AQ163" s="462">
        <v>665.47329400000001</v>
      </c>
      <c r="AR163" s="780">
        <v>521</v>
      </c>
      <c r="AS163" s="462">
        <v>877.02380400000004</v>
      </c>
      <c r="AT163" s="462">
        <v>1433.02063</v>
      </c>
      <c r="AU163" s="462">
        <v>6870.5888480000003</v>
      </c>
      <c r="AV163" s="462">
        <v>1135.9785690000001</v>
      </c>
      <c r="AW163" s="462">
        <v>1236.5575590000001</v>
      </c>
      <c r="AX163" s="462">
        <v>4507.383167</v>
      </c>
      <c r="AY163" s="462">
        <v>3653.6333770000001</v>
      </c>
      <c r="AZ163" s="462">
        <v>1406.1715260000001</v>
      </c>
      <c r="BA163" s="462">
        <v>806.40339400000005</v>
      </c>
      <c r="BB163" s="462">
        <v>1262.198108</v>
      </c>
      <c r="BC163" s="462">
        <v>602.156521</v>
      </c>
      <c r="BD163" s="462">
        <v>1812.470611</v>
      </c>
      <c r="BE163" s="462">
        <v>1109.837348</v>
      </c>
      <c r="BF163" s="462">
        <v>1442.168696</v>
      </c>
      <c r="BG163" s="462">
        <v>807.388508</v>
      </c>
      <c r="BH163" s="462">
        <v>2271.2428610000002</v>
      </c>
      <c r="BI163" s="462">
        <v>1338.311158</v>
      </c>
      <c r="BJ163" s="462">
        <v>6106.1082530000003</v>
      </c>
      <c r="BK163" s="462">
        <v>1686.5048629999999</v>
      </c>
      <c r="BL163" s="641">
        <v>77681.983808999998</v>
      </c>
      <c r="BM163" s="462">
        <v>1445.3435300000001</v>
      </c>
      <c r="BN163" s="462">
        <v>3663.5622680000001</v>
      </c>
      <c r="BO163" s="462">
        <v>9313.7254360000006</v>
      </c>
      <c r="BP163" s="462">
        <v>829.18552699999998</v>
      </c>
      <c r="BQ163" s="462">
        <v>640.33652400000005</v>
      </c>
      <c r="BR163" s="462">
        <v>14862.187764</v>
      </c>
      <c r="BS163" s="462">
        <v>1198.8157670000001</v>
      </c>
      <c r="BT163" s="462">
        <v>1340.1216569999999</v>
      </c>
      <c r="BU163" s="462">
        <v>901.18622500000004</v>
      </c>
      <c r="BV163" s="462">
        <v>3524.1863880000001</v>
      </c>
      <c r="BW163" s="462">
        <v>1487.775746</v>
      </c>
      <c r="BX163" s="462">
        <v>22227.588951999998</v>
      </c>
      <c r="BY163" s="462">
        <v>7486.9181749999998</v>
      </c>
      <c r="BZ163" s="462">
        <v>488.25377700000001</v>
      </c>
      <c r="CA163" s="462">
        <v>1586.6569569999999</v>
      </c>
    </row>
    <row r="164" spans="1:79" ht="15" x14ac:dyDescent="0.25">
      <c r="A164" s="449">
        <v>155</v>
      </c>
      <c r="B164" s="443"/>
      <c r="C164" s="443"/>
      <c r="D164" s="444" t="s">
        <v>452</v>
      </c>
      <c r="E164" s="462">
        <v>759.00318400000003</v>
      </c>
      <c r="F164" s="462">
        <v>769.07960400000002</v>
      </c>
      <c r="G164" s="462">
        <v>1893.2937879999999</v>
      </c>
      <c r="H164" s="462">
        <v>10482.88753</v>
      </c>
      <c r="I164" s="462">
        <v>2210.0563790000001</v>
      </c>
      <c r="J164" s="780">
        <v>330</v>
      </c>
      <c r="K164" s="462">
        <v>356.19021800000002</v>
      </c>
      <c r="L164" s="462">
        <v>1557.2822200000001</v>
      </c>
      <c r="M164" s="462">
        <v>694.46017300000005</v>
      </c>
      <c r="N164" s="462">
        <v>2476.5225540000001</v>
      </c>
      <c r="O164" s="462">
        <v>753.58535800000004</v>
      </c>
      <c r="P164" s="462">
        <v>1094.8753389999999</v>
      </c>
      <c r="Q164" s="462">
        <v>345</v>
      </c>
      <c r="R164" s="462">
        <v>1360.958063</v>
      </c>
      <c r="S164" s="462">
        <v>1865.47543</v>
      </c>
      <c r="T164" s="462">
        <v>5095.3264040000004</v>
      </c>
      <c r="U164" s="462">
        <v>3807.3174629999999</v>
      </c>
      <c r="V164" s="462">
        <v>3006.0503250000002</v>
      </c>
      <c r="W164" s="462">
        <v>746.54309999999998</v>
      </c>
      <c r="X164" s="462">
        <v>296.55506600000001</v>
      </c>
      <c r="Y164" s="653">
        <v>222</v>
      </c>
      <c r="Z164" s="654">
        <v>622</v>
      </c>
      <c r="AA164" s="462">
        <v>5040.1897479999998</v>
      </c>
      <c r="AB164" s="462">
        <v>1394.7044559999999</v>
      </c>
      <c r="AC164" s="462">
        <v>753.00016100000005</v>
      </c>
      <c r="AD164" s="462">
        <v>4999.9296000000004</v>
      </c>
      <c r="AE164" s="462">
        <v>859.53085399999998</v>
      </c>
      <c r="AF164" s="462">
        <v>1818.4457480000001</v>
      </c>
      <c r="AG164" s="462">
        <v>2319.5397680000001</v>
      </c>
      <c r="AH164" s="462">
        <v>2906.6014930000001</v>
      </c>
      <c r="AI164" s="462">
        <v>558.43672400000003</v>
      </c>
      <c r="AJ164" s="462">
        <v>1948.047417</v>
      </c>
      <c r="AK164" s="462">
        <v>559.17153699999994</v>
      </c>
      <c r="AL164" s="462">
        <v>1243.331052</v>
      </c>
      <c r="AM164" s="462">
        <v>3162.0132699999999</v>
      </c>
      <c r="AN164" s="462">
        <v>1815.9352329999999</v>
      </c>
      <c r="AO164" s="462">
        <v>460.36157600000001</v>
      </c>
      <c r="AP164" s="462">
        <v>1215.5780520000001</v>
      </c>
      <c r="AQ164" s="462">
        <v>404.578374</v>
      </c>
      <c r="AR164" s="780">
        <v>230</v>
      </c>
      <c r="AS164" s="462">
        <v>547.91624300000001</v>
      </c>
      <c r="AT164" s="462">
        <v>868.26349500000003</v>
      </c>
      <c r="AU164" s="462">
        <v>3741.0390860000002</v>
      </c>
      <c r="AV164" s="462">
        <v>666.469604</v>
      </c>
      <c r="AW164" s="462">
        <v>742.88456099999996</v>
      </c>
      <c r="AX164" s="462">
        <v>3010.34501</v>
      </c>
      <c r="AY164" s="462">
        <v>2551.7845440000001</v>
      </c>
      <c r="AZ164" s="462">
        <v>1156.606802</v>
      </c>
      <c r="BA164" s="462">
        <v>481.02873</v>
      </c>
      <c r="BB164" s="462">
        <v>1099.1123829999999</v>
      </c>
      <c r="BC164" s="462">
        <v>361.40959800000002</v>
      </c>
      <c r="BD164" s="462">
        <v>1108.8061499999999</v>
      </c>
      <c r="BE164" s="462">
        <v>664.45138399999996</v>
      </c>
      <c r="BF164" s="462">
        <v>863.97436700000003</v>
      </c>
      <c r="BG164" s="462">
        <v>492.07626900000002</v>
      </c>
      <c r="BH164" s="462">
        <v>1490.363805</v>
      </c>
      <c r="BI164" s="462">
        <v>808.49345600000004</v>
      </c>
      <c r="BJ164" s="462">
        <v>3505.5893270000001</v>
      </c>
      <c r="BK164" s="462">
        <v>1509.3723560000001</v>
      </c>
      <c r="BL164" s="641">
        <v>21858.613783000001</v>
      </c>
      <c r="BM164" s="462">
        <v>879.00970600000005</v>
      </c>
      <c r="BN164" s="462">
        <v>3444.286928</v>
      </c>
      <c r="BO164" s="462">
        <v>4589.4459850000003</v>
      </c>
      <c r="BP164" s="462">
        <v>486.31896599999999</v>
      </c>
      <c r="BQ164" s="462">
        <v>389.38621899999998</v>
      </c>
      <c r="BR164" s="462">
        <v>6368.5497320000004</v>
      </c>
      <c r="BS164" s="462">
        <v>742.45417299999997</v>
      </c>
      <c r="BT164" s="462">
        <v>850.90200400000003</v>
      </c>
      <c r="BU164" s="462">
        <v>535.00109699999996</v>
      </c>
      <c r="BV164" s="462">
        <v>2057.9601870000001</v>
      </c>
      <c r="BW164" s="462">
        <v>884.65953100000002</v>
      </c>
      <c r="BX164" s="462">
        <v>9108.8935070000007</v>
      </c>
      <c r="BY164" s="462">
        <v>3990.3058559999999</v>
      </c>
      <c r="BZ164" s="462">
        <v>290.19706200000002</v>
      </c>
      <c r="CA164" s="462">
        <v>937.20930299999998</v>
      </c>
    </row>
    <row r="165" spans="1:79" ht="15" x14ac:dyDescent="0.25">
      <c r="A165" s="449">
        <v>156</v>
      </c>
      <c r="B165" s="440"/>
      <c r="C165" s="441" t="s">
        <v>507</v>
      </c>
      <c r="D165" s="442" t="s">
        <v>0</v>
      </c>
      <c r="E165" s="461">
        <v>2.2627259999999998</v>
      </c>
      <c r="F165" s="461">
        <v>3.971841</v>
      </c>
      <c r="G165" s="461">
        <v>32.399191000000002</v>
      </c>
      <c r="H165" s="461">
        <v>1898.465418</v>
      </c>
      <c r="I165" s="461">
        <v>53.647770000000001</v>
      </c>
      <c r="J165" s="779">
        <v>0.98626599999999998</v>
      </c>
      <c r="K165" s="461">
        <v>2.5722429999999998</v>
      </c>
      <c r="L165" s="461">
        <v>89.854061999999999</v>
      </c>
      <c r="M165" s="461">
        <v>2.8275079999999999</v>
      </c>
      <c r="N165" s="461">
        <v>98.189085000000006</v>
      </c>
      <c r="O165" s="461">
        <v>2.5188929999999998</v>
      </c>
      <c r="P165" s="461">
        <v>24.413018000000001</v>
      </c>
      <c r="Q165" s="461">
        <v>5.0246130000000004</v>
      </c>
      <c r="R165" s="461">
        <v>10.922146</v>
      </c>
      <c r="S165" s="461">
        <v>163.65124</v>
      </c>
      <c r="T165" s="461">
        <v>334.15341100000001</v>
      </c>
      <c r="U165" s="461">
        <v>813.90182500000003</v>
      </c>
      <c r="V165" s="461">
        <v>119.810174</v>
      </c>
      <c r="W165" s="461">
        <v>2.5596809999999999</v>
      </c>
      <c r="X165" s="461">
        <v>1.613299</v>
      </c>
      <c r="Y165" s="651">
        <v>1.1769050000000001</v>
      </c>
      <c r="Z165" s="652">
        <v>4.0384479999999998</v>
      </c>
      <c r="AA165" s="461">
        <v>895.55913999999996</v>
      </c>
      <c r="AB165" s="461">
        <v>105.919079</v>
      </c>
      <c r="AC165" s="461">
        <v>1.155632</v>
      </c>
      <c r="AD165" s="461">
        <v>312.86928599999999</v>
      </c>
      <c r="AE165" s="461">
        <v>12.074722</v>
      </c>
      <c r="AF165" s="461">
        <v>42.516528000000001</v>
      </c>
      <c r="AG165" s="461">
        <v>53.769736999999999</v>
      </c>
      <c r="AH165" s="461">
        <v>122.353528</v>
      </c>
      <c r="AI165" s="461">
        <v>2.7294420000000001</v>
      </c>
      <c r="AJ165" s="461">
        <v>56.664053000000003</v>
      </c>
      <c r="AK165" s="461">
        <v>3.3173300000000001</v>
      </c>
      <c r="AL165" s="461">
        <v>30.389657</v>
      </c>
      <c r="AM165" s="461">
        <v>136.92755299999999</v>
      </c>
      <c r="AN165" s="461">
        <v>103.770794</v>
      </c>
      <c r="AO165" s="461">
        <v>1.585664</v>
      </c>
      <c r="AP165" s="461">
        <v>23.063683000000001</v>
      </c>
      <c r="AQ165" s="461">
        <v>0.22286900000000001</v>
      </c>
      <c r="AR165" s="779">
        <v>3.3103400000000001</v>
      </c>
      <c r="AS165" s="461">
        <v>1.0792299999999999</v>
      </c>
      <c r="AT165" s="461">
        <v>5.9287700000000001</v>
      </c>
      <c r="AU165" s="461">
        <v>702.363021</v>
      </c>
      <c r="AV165" s="461">
        <v>26.074909999999999</v>
      </c>
      <c r="AW165" s="461">
        <v>12.096351</v>
      </c>
      <c r="AX165" s="461">
        <v>138.576955</v>
      </c>
      <c r="AY165" s="461">
        <v>21.690522000000001</v>
      </c>
      <c r="AZ165" s="461">
        <v>73.058318999999997</v>
      </c>
      <c r="BA165" s="461">
        <v>7.1346879999999997</v>
      </c>
      <c r="BB165" s="461">
        <v>34.764263999999997</v>
      </c>
      <c r="BC165" s="461">
        <v>1.4289769999999999</v>
      </c>
      <c r="BD165" s="461">
        <v>4.7438380000000002</v>
      </c>
      <c r="BE165" s="461">
        <v>5.7358840000000004</v>
      </c>
      <c r="BF165" s="461">
        <v>4.143154</v>
      </c>
      <c r="BG165" s="461">
        <v>4.4816349999999998</v>
      </c>
      <c r="BH165" s="461">
        <v>16.130431000000002</v>
      </c>
      <c r="BI165" s="461">
        <v>2.6366589999999999</v>
      </c>
      <c r="BJ165" s="461">
        <v>216.651623</v>
      </c>
      <c r="BK165" s="461">
        <v>130.08797200000001</v>
      </c>
      <c r="BL165" s="640">
        <v>8744.5465989999993</v>
      </c>
      <c r="BM165" s="461">
        <v>7.393675</v>
      </c>
      <c r="BN165" s="461">
        <v>188.17433800000001</v>
      </c>
      <c r="BO165" s="461">
        <v>1169.1705239999999</v>
      </c>
      <c r="BP165" s="461">
        <v>5.8115040000000002</v>
      </c>
      <c r="BQ165" s="461">
        <v>1.3465210000000001</v>
      </c>
      <c r="BR165" s="461">
        <v>1027.825574</v>
      </c>
      <c r="BS165" s="461">
        <v>3.5618300000000001</v>
      </c>
      <c r="BT165" s="461">
        <v>6.0597839999999996</v>
      </c>
      <c r="BU165" s="461">
        <v>2.5345689999999998</v>
      </c>
      <c r="BV165" s="461">
        <v>59.888630999999997</v>
      </c>
      <c r="BW165" s="461">
        <v>16.286681999999999</v>
      </c>
      <c r="BX165" s="461">
        <v>1260.528043</v>
      </c>
      <c r="BY165" s="461">
        <v>368.33317399999999</v>
      </c>
      <c r="BZ165" s="461">
        <v>0.73421400000000003</v>
      </c>
      <c r="CA165" s="461">
        <v>8.5767480000000003</v>
      </c>
    </row>
    <row r="166" spans="1:79" ht="15" x14ac:dyDescent="0.25">
      <c r="A166" s="449">
        <v>157</v>
      </c>
      <c r="B166" s="440"/>
      <c r="C166" s="441"/>
      <c r="D166" s="442" t="s">
        <v>451</v>
      </c>
      <c r="E166" s="461">
        <v>3.2882129999999998</v>
      </c>
      <c r="F166" s="461">
        <v>9.5165939999999996</v>
      </c>
      <c r="G166" s="461">
        <v>91.239613000000006</v>
      </c>
      <c r="H166" s="461">
        <v>6092.5115649999998</v>
      </c>
      <c r="I166" s="461">
        <v>105.13005200000001</v>
      </c>
      <c r="J166" s="779">
        <v>1.845988</v>
      </c>
      <c r="K166" s="461">
        <v>4.705298</v>
      </c>
      <c r="L166" s="461">
        <v>109.308319</v>
      </c>
      <c r="M166" s="461">
        <v>7.6263370000000004</v>
      </c>
      <c r="N166" s="461">
        <v>319.59323699999999</v>
      </c>
      <c r="O166" s="461">
        <v>4.6909039999999997</v>
      </c>
      <c r="P166" s="461">
        <v>42.163772000000002</v>
      </c>
      <c r="Q166" s="461">
        <v>2.5528469999999999</v>
      </c>
      <c r="R166" s="461">
        <v>20.822482000000001</v>
      </c>
      <c r="S166" s="461">
        <v>522.08819700000004</v>
      </c>
      <c r="T166" s="461">
        <v>841.37225599999999</v>
      </c>
      <c r="U166" s="461">
        <v>1528.799356</v>
      </c>
      <c r="V166" s="461">
        <v>406.67110000000002</v>
      </c>
      <c r="W166" s="461">
        <v>6.5116779999999999</v>
      </c>
      <c r="X166" s="461">
        <v>2.7785280000000001</v>
      </c>
      <c r="Y166" s="651">
        <v>2.890253</v>
      </c>
      <c r="Z166" s="652">
        <v>7.4686519999999996</v>
      </c>
      <c r="AA166" s="461">
        <v>1828.1942779999999</v>
      </c>
      <c r="AB166" s="461">
        <v>276.67094400000002</v>
      </c>
      <c r="AC166" s="461">
        <v>2.2733089999999998</v>
      </c>
      <c r="AD166" s="461">
        <v>1130.135704</v>
      </c>
      <c r="AE166" s="461">
        <v>13.223705000000001</v>
      </c>
      <c r="AF166" s="461">
        <v>93.684961999999999</v>
      </c>
      <c r="AG166" s="461">
        <v>258.042462</v>
      </c>
      <c r="AH166" s="461">
        <v>328.29099400000001</v>
      </c>
      <c r="AI166" s="461">
        <v>6.6315059999999999</v>
      </c>
      <c r="AJ166" s="461">
        <v>83.177502000000004</v>
      </c>
      <c r="AK166" s="461">
        <v>2.91561</v>
      </c>
      <c r="AL166" s="461">
        <v>94.515324000000007</v>
      </c>
      <c r="AM166" s="461">
        <v>344.33977399999998</v>
      </c>
      <c r="AN166" s="461">
        <v>415.221745</v>
      </c>
      <c r="AO166" s="461">
        <v>2.0983540000000001</v>
      </c>
      <c r="AP166" s="461">
        <v>28.88157</v>
      </c>
      <c r="AQ166" s="461">
        <v>0.72981099999999999</v>
      </c>
      <c r="AR166" s="779">
        <v>3.8259669999999999</v>
      </c>
      <c r="AS166" s="461">
        <v>3.2143229999999998</v>
      </c>
      <c r="AT166" s="461">
        <v>10.243871</v>
      </c>
      <c r="AU166" s="461">
        <v>1379.1233050000001</v>
      </c>
      <c r="AV166" s="461">
        <v>7.8666099999999997</v>
      </c>
      <c r="AW166" s="461">
        <v>14.929005</v>
      </c>
      <c r="AX166" s="461">
        <v>455.18737199999998</v>
      </c>
      <c r="AY166" s="461">
        <v>44.653534999999998</v>
      </c>
      <c r="AZ166" s="461">
        <v>193.401353</v>
      </c>
      <c r="BA166" s="461">
        <v>14.773682000000001</v>
      </c>
      <c r="BB166" s="461">
        <v>128.54894400000001</v>
      </c>
      <c r="BC166" s="461">
        <v>4.8879950000000001</v>
      </c>
      <c r="BD166" s="461">
        <v>13.288444999999999</v>
      </c>
      <c r="BE166" s="461">
        <v>6.4990449999999997</v>
      </c>
      <c r="BF166" s="461">
        <v>11.163175000000001</v>
      </c>
      <c r="BG166" s="461">
        <v>9.1218500000000002</v>
      </c>
      <c r="BH166" s="461">
        <v>52.325395999999998</v>
      </c>
      <c r="BI166" s="461">
        <v>3.5113020000000001</v>
      </c>
      <c r="BJ166" s="461">
        <v>796.22522900000001</v>
      </c>
      <c r="BK166" s="461">
        <v>307.74103300000002</v>
      </c>
      <c r="BL166" s="640">
        <v>19845.884008000001</v>
      </c>
      <c r="BM166" s="461">
        <v>20.988999</v>
      </c>
      <c r="BN166" s="461">
        <v>711.81210599999997</v>
      </c>
      <c r="BO166" s="461">
        <v>1435.245285</v>
      </c>
      <c r="BP166" s="461">
        <v>2.513306</v>
      </c>
      <c r="BQ166" s="461">
        <v>2.353898</v>
      </c>
      <c r="BR166" s="461">
        <v>2404.23929</v>
      </c>
      <c r="BS166" s="461">
        <v>9.5389400000000002</v>
      </c>
      <c r="BT166" s="461">
        <v>8.580667</v>
      </c>
      <c r="BU166" s="461">
        <v>3.5627080000000002</v>
      </c>
      <c r="BV166" s="461">
        <v>163.851395</v>
      </c>
      <c r="BW166" s="461">
        <v>17.618850999999999</v>
      </c>
      <c r="BX166" s="461">
        <v>4486.2009980000003</v>
      </c>
      <c r="BY166" s="461">
        <v>799.44105100000002</v>
      </c>
      <c r="BZ166" s="461">
        <v>1.3509260000000001</v>
      </c>
      <c r="CA166" s="461">
        <v>18.698915</v>
      </c>
    </row>
    <row r="167" spans="1:79" ht="15" x14ac:dyDescent="0.25">
      <c r="A167" s="449">
        <v>158</v>
      </c>
      <c r="B167" s="440"/>
      <c r="C167" s="441"/>
      <c r="D167" s="442" t="s">
        <v>1</v>
      </c>
      <c r="E167" s="461">
        <v>8.7218180000000007</v>
      </c>
      <c r="F167" s="461">
        <v>16.064684</v>
      </c>
      <c r="G167" s="461">
        <v>159.955882</v>
      </c>
      <c r="H167" s="461">
        <v>11167.332327</v>
      </c>
      <c r="I167" s="461">
        <v>220.69702799999999</v>
      </c>
      <c r="J167" s="779">
        <v>3.602535</v>
      </c>
      <c r="K167" s="461">
        <v>7.2285620000000002</v>
      </c>
      <c r="L167" s="461">
        <v>283.137877</v>
      </c>
      <c r="M167" s="461">
        <v>10.415103</v>
      </c>
      <c r="N167" s="461">
        <v>255.838855</v>
      </c>
      <c r="O167" s="461">
        <v>8.5271349999999995</v>
      </c>
      <c r="P167" s="461">
        <v>91.802779000000001</v>
      </c>
      <c r="Q167" s="461">
        <v>9.464772</v>
      </c>
      <c r="R167" s="461">
        <v>43.764339</v>
      </c>
      <c r="S167" s="461">
        <v>434.67407600000001</v>
      </c>
      <c r="T167" s="461">
        <v>1433.7049629999999</v>
      </c>
      <c r="U167" s="461">
        <v>2269.2130940000002</v>
      </c>
      <c r="V167" s="461">
        <v>330.513777</v>
      </c>
      <c r="W167" s="461">
        <v>12.328430000000001</v>
      </c>
      <c r="X167" s="461">
        <v>5.9649020000000004</v>
      </c>
      <c r="Y167" s="651">
        <v>4.452267</v>
      </c>
      <c r="Z167" s="652">
        <v>14.616178</v>
      </c>
      <c r="AA167" s="461">
        <v>2733.0105789999998</v>
      </c>
      <c r="AB167" s="461">
        <v>206.46784500000001</v>
      </c>
      <c r="AC167" s="461">
        <v>3.8113640000000002</v>
      </c>
      <c r="AD167" s="461">
        <v>1688.0927569999999</v>
      </c>
      <c r="AE167" s="461">
        <v>30.761369999999999</v>
      </c>
      <c r="AF167" s="461">
        <v>176.72465099999999</v>
      </c>
      <c r="AG167" s="461">
        <v>169.148596</v>
      </c>
      <c r="AH167" s="461">
        <v>330.79669899999999</v>
      </c>
      <c r="AI167" s="461">
        <v>11.536867000000001</v>
      </c>
      <c r="AJ167" s="461">
        <v>170.493054</v>
      </c>
      <c r="AK167" s="461">
        <v>7.8096940000000004</v>
      </c>
      <c r="AL167" s="461">
        <v>92.212794000000002</v>
      </c>
      <c r="AM167" s="461">
        <v>537.88824399999999</v>
      </c>
      <c r="AN167" s="461">
        <v>275.88779599999998</v>
      </c>
      <c r="AO167" s="461">
        <v>4.8809899999999997</v>
      </c>
      <c r="AP167" s="461">
        <v>56.307277999999997</v>
      </c>
      <c r="AQ167" s="461">
        <v>1.314025</v>
      </c>
      <c r="AR167" s="779">
        <v>7.7115650000000002</v>
      </c>
      <c r="AS167" s="461">
        <v>5.8409310000000003</v>
      </c>
      <c r="AT167" s="461">
        <v>20.431016</v>
      </c>
      <c r="AU167" s="461">
        <v>1890.5535829999999</v>
      </c>
      <c r="AV167" s="461">
        <v>36.513226000000003</v>
      </c>
      <c r="AW167" s="461">
        <v>34.232905000000002</v>
      </c>
      <c r="AX167" s="461">
        <v>546.40381500000001</v>
      </c>
      <c r="AY167" s="461">
        <v>66.550257000000002</v>
      </c>
      <c r="AZ167" s="461">
        <v>137.03859199999999</v>
      </c>
      <c r="BA167" s="461">
        <v>24.068438</v>
      </c>
      <c r="BB167" s="461">
        <v>89.023917999999995</v>
      </c>
      <c r="BC167" s="461">
        <v>8.2110240000000001</v>
      </c>
      <c r="BD167" s="461">
        <v>21.171709</v>
      </c>
      <c r="BE167" s="461">
        <v>16.769694000000001</v>
      </c>
      <c r="BF167" s="461">
        <v>19.305572999999999</v>
      </c>
      <c r="BG167" s="461">
        <v>14.51732</v>
      </c>
      <c r="BH167" s="461">
        <v>70.215823</v>
      </c>
      <c r="BI167" s="461">
        <v>8.4752139999999994</v>
      </c>
      <c r="BJ167" s="461">
        <v>802.96635400000002</v>
      </c>
      <c r="BK167" s="461">
        <v>224.39035100000001</v>
      </c>
      <c r="BL167" s="640">
        <v>44426.960009000002</v>
      </c>
      <c r="BM167" s="461">
        <v>39.378281999999999</v>
      </c>
      <c r="BN167" s="461">
        <v>435.217713</v>
      </c>
      <c r="BO167" s="461">
        <v>2683.1851360000001</v>
      </c>
      <c r="BP167" s="461">
        <v>9.7579809999999991</v>
      </c>
      <c r="BQ167" s="461">
        <v>3.0194960000000002</v>
      </c>
      <c r="BR167" s="461">
        <v>4751.9587670000001</v>
      </c>
      <c r="BS167" s="461">
        <v>17.799883000000001</v>
      </c>
      <c r="BT167" s="461">
        <v>16.811892</v>
      </c>
      <c r="BU167" s="461">
        <v>7.9155189999999997</v>
      </c>
      <c r="BV167" s="461">
        <v>257.89317599999998</v>
      </c>
      <c r="BW167" s="461">
        <v>34.191088999999998</v>
      </c>
      <c r="BX167" s="461">
        <v>7798.1148480000002</v>
      </c>
      <c r="BY167" s="461">
        <v>1038.073089</v>
      </c>
      <c r="BZ167" s="461">
        <v>2.8370500000000001</v>
      </c>
      <c r="CA167" s="461">
        <v>35.334454000000001</v>
      </c>
    </row>
    <row r="168" spans="1:79" ht="15" x14ac:dyDescent="0.25">
      <c r="A168" s="449">
        <v>159</v>
      </c>
      <c r="B168" s="440"/>
      <c r="C168" s="441"/>
      <c r="D168" s="442" t="s">
        <v>452</v>
      </c>
      <c r="E168" s="461">
        <v>8.7282999999999999E-2</v>
      </c>
      <c r="F168" s="461">
        <v>0.17302999999999999</v>
      </c>
      <c r="G168" s="461">
        <v>2.2597510000000001</v>
      </c>
      <c r="H168" s="461">
        <v>152.946945</v>
      </c>
      <c r="I168" s="461">
        <v>2.9097930000000001</v>
      </c>
      <c r="J168" s="779">
        <v>4.598E-2</v>
      </c>
      <c r="K168" s="461">
        <v>0.29843199999999998</v>
      </c>
      <c r="L168" s="461">
        <v>2.6033309999999998</v>
      </c>
      <c r="M168" s="461">
        <v>0.30116900000000002</v>
      </c>
      <c r="N168" s="461">
        <v>18.806097000000001</v>
      </c>
      <c r="O168" s="461">
        <v>0.120592</v>
      </c>
      <c r="P168" s="461">
        <v>0.95902399999999999</v>
      </c>
      <c r="Q168" s="461">
        <v>8.5028000000000006E-2</v>
      </c>
      <c r="R168" s="461">
        <v>0.426844</v>
      </c>
      <c r="S168" s="461">
        <v>10.986241</v>
      </c>
      <c r="T168" s="461">
        <v>27.903188</v>
      </c>
      <c r="U168" s="461">
        <v>34.746234999999999</v>
      </c>
      <c r="V168" s="461">
        <v>24.991461999999999</v>
      </c>
      <c r="W168" s="461">
        <v>0.14463999999999999</v>
      </c>
      <c r="X168" s="461">
        <v>0.110571</v>
      </c>
      <c r="Y168" s="651">
        <v>0.111017</v>
      </c>
      <c r="Z168" s="652">
        <v>0.17319100000000001</v>
      </c>
      <c r="AA168" s="461">
        <v>36.507454000000003</v>
      </c>
      <c r="AB168" s="461">
        <v>7.1413970000000004</v>
      </c>
      <c r="AC168" s="461">
        <v>6.4106999999999997E-2</v>
      </c>
      <c r="AD168" s="461">
        <v>35.355347999999999</v>
      </c>
      <c r="AE168" s="461">
        <v>0.37084899999999998</v>
      </c>
      <c r="AF168" s="461">
        <v>1.7890980000000001</v>
      </c>
      <c r="AG168" s="461">
        <v>15.208553999999999</v>
      </c>
      <c r="AH168" s="461">
        <v>17.260066999999999</v>
      </c>
      <c r="AI168" s="461">
        <v>0.15115500000000001</v>
      </c>
      <c r="AJ168" s="461">
        <v>1.7811520000000001</v>
      </c>
      <c r="AK168" s="461">
        <v>6.6031999999999993E-2</v>
      </c>
      <c r="AL168" s="461">
        <v>5.1937579999999999</v>
      </c>
      <c r="AM168" s="461">
        <v>14.98709</v>
      </c>
      <c r="AN168" s="461">
        <v>9.8456700000000001</v>
      </c>
      <c r="AO168" s="461">
        <v>5.3293E-2</v>
      </c>
      <c r="AP168" s="461">
        <v>0.74905200000000005</v>
      </c>
      <c r="AQ168" s="461">
        <v>1.3599999999999999E-2</v>
      </c>
      <c r="AR168" s="779">
        <v>0.12748000000000001</v>
      </c>
      <c r="AS168" s="461">
        <v>8.6486999999999994E-2</v>
      </c>
      <c r="AT168" s="461">
        <v>0.200403</v>
      </c>
      <c r="AU168" s="461">
        <v>76.416404999999997</v>
      </c>
      <c r="AV168" s="461">
        <v>0.26866200000000001</v>
      </c>
      <c r="AW168" s="461">
        <v>0.38253999999999999</v>
      </c>
      <c r="AX168" s="461">
        <v>26.198723000000001</v>
      </c>
      <c r="AY168" s="461">
        <v>1.5519879999999999</v>
      </c>
      <c r="AZ168" s="461">
        <v>15.872845999999999</v>
      </c>
      <c r="BA168" s="461">
        <v>0.28800599999999998</v>
      </c>
      <c r="BB168" s="461">
        <v>8.1130899999999997</v>
      </c>
      <c r="BC168" s="461">
        <v>8.9910000000000004E-2</v>
      </c>
      <c r="BD168" s="461">
        <v>0.52770499999999998</v>
      </c>
      <c r="BE168" s="461">
        <v>0.135245</v>
      </c>
      <c r="BF168" s="461">
        <v>0.20788999999999999</v>
      </c>
      <c r="BG168" s="461">
        <v>0.20727699999999999</v>
      </c>
      <c r="BH168" s="461">
        <v>3.1254240000000002</v>
      </c>
      <c r="BI168" s="461">
        <v>7.4133000000000004E-2</v>
      </c>
      <c r="BJ168" s="461">
        <v>16.818061</v>
      </c>
      <c r="BK168" s="461">
        <v>25.415032</v>
      </c>
      <c r="BL168" s="640">
        <v>513.85472700000003</v>
      </c>
      <c r="BM168" s="461">
        <v>0.46604299999999999</v>
      </c>
      <c r="BN168" s="461">
        <v>56.562072000000001</v>
      </c>
      <c r="BO168" s="461">
        <v>45.015613000000002</v>
      </c>
      <c r="BP168" s="461">
        <v>8.1359000000000001E-2</v>
      </c>
      <c r="BQ168" s="461">
        <v>5.3552000000000002E-2</v>
      </c>
      <c r="BR168" s="461">
        <v>45.140315000000001</v>
      </c>
      <c r="BS168" s="461">
        <v>0.22706999999999999</v>
      </c>
      <c r="BT168" s="461">
        <v>0.25100600000000001</v>
      </c>
      <c r="BU168" s="461">
        <v>7.3284000000000002E-2</v>
      </c>
      <c r="BV168" s="461">
        <v>7.2274539999999998</v>
      </c>
      <c r="BW168" s="461">
        <v>0.39232600000000001</v>
      </c>
      <c r="BX168" s="461">
        <v>94.772998000000001</v>
      </c>
      <c r="BY168" s="461">
        <v>44.860357</v>
      </c>
      <c r="BZ168" s="461">
        <v>3.4826000000000003E-2</v>
      </c>
      <c r="CA168" s="461">
        <v>0.343941</v>
      </c>
    </row>
    <row r="169" spans="1:79" ht="15" x14ac:dyDescent="0.25">
      <c r="A169" s="449">
        <v>160</v>
      </c>
      <c r="B169" s="457" t="s">
        <v>2</v>
      </c>
      <c r="C169" s="457" t="s">
        <v>508</v>
      </c>
      <c r="D169" s="458" t="s">
        <v>0</v>
      </c>
      <c r="E169" s="463">
        <v>30425.010038</v>
      </c>
      <c r="F169" s="463">
        <v>18896.124004000001</v>
      </c>
      <c r="G169" s="463">
        <v>40106.675579000002</v>
      </c>
      <c r="H169" s="463">
        <v>212311.462963</v>
      </c>
      <c r="I169" s="463">
        <v>68548.175963000002</v>
      </c>
      <c r="J169" s="781">
        <v>11950.297218</v>
      </c>
      <c r="K169" s="463">
        <v>12996.051957</v>
      </c>
      <c r="L169" s="463">
        <v>69979.034549999997</v>
      </c>
      <c r="M169" s="463">
        <v>12703.924551</v>
      </c>
      <c r="N169" s="463">
        <v>66127.934401000006</v>
      </c>
      <c r="O169" s="463">
        <v>15252.491459000001</v>
      </c>
      <c r="P169" s="463">
        <v>40850.366408000002</v>
      </c>
      <c r="Q169" s="463">
        <v>39283.045845000001</v>
      </c>
      <c r="R169" s="463">
        <v>37036.919097999998</v>
      </c>
      <c r="S169" s="463">
        <v>42827.327553000003</v>
      </c>
      <c r="T169" s="463">
        <v>127406.697353</v>
      </c>
      <c r="U169" s="463">
        <v>81630.778116000001</v>
      </c>
      <c r="V169" s="463">
        <v>35967.899000999998</v>
      </c>
      <c r="W169" s="463">
        <v>17026.486595999999</v>
      </c>
      <c r="X169" s="463">
        <v>15035.834088</v>
      </c>
      <c r="Y169" s="655">
        <v>13592.416246999999</v>
      </c>
      <c r="Z169" s="656">
        <v>27099.297392</v>
      </c>
      <c r="AA169" s="463">
        <v>168710.66042999999</v>
      </c>
      <c r="AB169" s="463">
        <v>36100.066879999998</v>
      </c>
      <c r="AC169" s="463">
        <v>13314.873731</v>
      </c>
      <c r="AD169" s="463">
        <v>107556.544656</v>
      </c>
      <c r="AE169" s="463">
        <v>42920.047519</v>
      </c>
      <c r="AF169" s="463">
        <v>44596.493798000003</v>
      </c>
      <c r="AG169" s="463">
        <v>34645.809769</v>
      </c>
      <c r="AH169" s="463">
        <v>74702.797158000001</v>
      </c>
      <c r="AI169" s="463">
        <v>13326.643559</v>
      </c>
      <c r="AJ169" s="463">
        <v>54925.224780999997</v>
      </c>
      <c r="AK169" s="463">
        <v>16661.828228999999</v>
      </c>
      <c r="AL169" s="463">
        <v>21320.637396999999</v>
      </c>
      <c r="AM169" s="463">
        <v>125691.928841</v>
      </c>
      <c r="AN169" s="463">
        <v>23728.737658999999</v>
      </c>
      <c r="AO169" s="463">
        <v>13227.302254</v>
      </c>
      <c r="AP169" s="463">
        <v>40725.926128999999</v>
      </c>
      <c r="AQ169" s="463">
        <v>10446.838634</v>
      </c>
      <c r="AR169" s="781">
        <v>26549.511063000002</v>
      </c>
      <c r="AS169" s="463">
        <v>12264.073047</v>
      </c>
      <c r="AT169" s="463">
        <v>25210.439504000002</v>
      </c>
      <c r="AU169" s="463">
        <v>166497.113484</v>
      </c>
      <c r="AV169" s="463">
        <v>64619.724601000002</v>
      </c>
      <c r="AW169" s="463">
        <v>29943.073102999999</v>
      </c>
      <c r="AX169" s="463">
        <v>42921.410920000002</v>
      </c>
      <c r="AY169" s="463">
        <v>38408.358455000001</v>
      </c>
      <c r="AZ169" s="463">
        <v>38454.151230000003</v>
      </c>
      <c r="BA169" s="463">
        <v>11695.791132</v>
      </c>
      <c r="BB169" s="463">
        <v>23415.890148999999</v>
      </c>
      <c r="BC169" s="463">
        <v>11356.077767999999</v>
      </c>
      <c r="BD169" s="463">
        <v>32420.590849</v>
      </c>
      <c r="BE169" s="463">
        <v>23587.705107000002</v>
      </c>
      <c r="BF169" s="463">
        <v>19258.729156000001</v>
      </c>
      <c r="BG169" s="463">
        <v>20374.914611</v>
      </c>
      <c r="BH169" s="463">
        <v>34134.586782999999</v>
      </c>
      <c r="BI169" s="463">
        <v>26730.556215000001</v>
      </c>
      <c r="BJ169" s="463">
        <v>60012.303099999997</v>
      </c>
      <c r="BK169" s="463">
        <v>51171.935081000003</v>
      </c>
      <c r="BL169" s="463">
        <v>697531.30555699999</v>
      </c>
      <c r="BM169" s="463">
        <v>19580.672364999999</v>
      </c>
      <c r="BN169" s="463">
        <v>44429.795427999998</v>
      </c>
      <c r="BO169" s="463">
        <v>195491.10088000001</v>
      </c>
      <c r="BP169" s="463">
        <v>38581.311324000002</v>
      </c>
      <c r="BQ169" s="463">
        <v>9537.5883059999996</v>
      </c>
      <c r="BR169" s="463">
        <v>169255.43444400001</v>
      </c>
      <c r="BS169" s="463">
        <v>15258.787716999999</v>
      </c>
      <c r="BT169" s="463">
        <v>25926.695435000001</v>
      </c>
      <c r="BU169" s="463">
        <v>17245.722150000001</v>
      </c>
      <c r="BV169" s="463">
        <v>50701.713544999999</v>
      </c>
      <c r="BW169" s="463">
        <v>39628.456582999999</v>
      </c>
      <c r="BX169" s="463">
        <v>206275.02442500001</v>
      </c>
      <c r="BY169" s="463">
        <v>129881.082905</v>
      </c>
      <c r="BZ169" s="463">
        <v>10086.756785</v>
      </c>
      <c r="CA169" s="463">
        <v>24225.597729000001</v>
      </c>
    </row>
    <row r="170" spans="1:79" ht="15" x14ac:dyDescent="0.25">
      <c r="A170" s="449">
        <v>161</v>
      </c>
      <c r="B170" s="457"/>
      <c r="C170" s="457"/>
      <c r="D170" s="458" t="s">
        <v>451</v>
      </c>
      <c r="E170" s="463">
        <v>31499.533862</v>
      </c>
      <c r="F170" s="463">
        <v>22760.829030000001</v>
      </c>
      <c r="G170" s="463">
        <v>49201.172803000001</v>
      </c>
      <c r="H170" s="463">
        <v>254293.89447900001</v>
      </c>
      <c r="I170" s="463">
        <v>77169.591797000001</v>
      </c>
      <c r="J170" s="781">
        <v>13255.31921</v>
      </c>
      <c r="K170" s="463">
        <v>13682.418858000001</v>
      </c>
      <c r="L170" s="463">
        <v>73112.330723999999</v>
      </c>
      <c r="M170" s="463">
        <v>18566.008394</v>
      </c>
      <c r="N170" s="463">
        <v>66095.007687000005</v>
      </c>
      <c r="O170" s="463">
        <v>20981.232562000001</v>
      </c>
      <c r="P170" s="463">
        <v>42880.322180000003</v>
      </c>
      <c r="Q170" s="463">
        <v>36518.137905000003</v>
      </c>
      <c r="R170" s="463">
        <v>42656.055133000002</v>
      </c>
      <c r="S170" s="463">
        <v>45558.714096999996</v>
      </c>
      <c r="T170" s="463">
        <v>140173.92531200001</v>
      </c>
      <c r="U170" s="463">
        <v>91342.738744999995</v>
      </c>
      <c r="V170" s="463">
        <v>48661.465201999999</v>
      </c>
      <c r="W170" s="463">
        <v>20361.844533</v>
      </c>
      <c r="X170" s="463">
        <v>15079.42993</v>
      </c>
      <c r="Y170" s="655">
        <v>14888.602047</v>
      </c>
      <c r="Z170" s="656">
        <v>29935.823525</v>
      </c>
      <c r="AA170" s="463">
        <v>170278.804661</v>
      </c>
      <c r="AB170" s="463">
        <v>36872.430007000003</v>
      </c>
      <c r="AC170" s="463">
        <v>17408.596486999999</v>
      </c>
      <c r="AD170" s="463">
        <v>122582.028533</v>
      </c>
      <c r="AE170" s="463">
        <v>42308.843451000001</v>
      </c>
      <c r="AF170" s="463">
        <v>52090.156245999999</v>
      </c>
      <c r="AG170" s="463">
        <v>39617.144149</v>
      </c>
      <c r="AH170" s="463">
        <v>76537.837438000002</v>
      </c>
      <c r="AI170" s="463">
        <v>15432.348544</v>
      </c>
      <c r="AJ170" s="463">
        <v>59962.109213999996</v>
      </c>
      <c r="AK170" s="463">
        <v>18293.567192999999</v>
      </c>
      <c r="AL170" s="463">
        <v>26469.054748999999</v>
      </c>
      <c r="AM170" s="463">
        <v>128082.19455099999</v>
      </c>
      <c r="AN170" s="463">
        <v>27925.652419999999</v>
      </c>
      <c r="AO170" s="463">
        <v>15095.675614</v>
      </c>
      <c r="AP170" s="463">
        <v>42864.332837000002</v>
      </c>
      <c r="AQ170" s="463">
        <v>12146.568544</v>
      </c>
      <c r="AR170" s="781">
        <v>25546.565191000002</v>
      </c>
      <c r="AS170" s="463">
        <v>15738.765396999999</v>
      </c>
      <c r="AT170" s="463">
        <v>27895.854293</v>
      </c>
      <c r="AU170" s="463">
        <v>158800.86017199999</v>
      </c>
      <c r="AV170" s="463">
        <v>59158.322042</v>
      </c>
      <c r="AW170" s="463">
        <v>30711.230210000002</v>
      </c>
      <c r="AX170" s="463">
        <v>58425.771093000003</v>
      </c>
      <c r="AY170" s="463">
        <v>48898.166045999998</v>
      </c>
      <c r="AZ170" s="463">
        <v>37661.264453999996</v>
      </c>
      <c r="BA170" s="463">
        <v>13228.151347000001</v>
      </c>
      <c r="BB170" s="463">
        <v>23854.765087</v>
      </c>
      <c r="BC170" s="463">
        <v>12310.829607</v>
      </c>
      <c r="BD170" s="463">
        <v>36339.822072000003</v>
      </c>
      <c r="BE170" s="463">
        <v>24476.556038999999</v>
      </c>
      <c r="BF170" s="463">
        <v>23087.763846000002</v>
      </c>
      <c r="BG170" s="463">
        <v>20902.958868000002</v>
      </c>
      <c r="BH170" s="463">
        <v>39025.298330999998</v>
      </c>
      <c r="BI170" s="463">
        <v>29033.148298</v>
      </c>
      <c r="BJ170" s="463">
        <v>68608.756221999996</v>
      </c>
      <c r="BK170" s="463">
        <v>47998.877696000003</v>
      </c>
      <c r="BL170" s="463">
        <v>716321.94981100003</v>
      </c>
      <c r="BM170" s="463">
        <v>23533.354715000001</v>
      </c>
      <c r="BN170" s="463">
        <v>48129.793043999998</v>
      </c>
      <c r="BO170" s="463">
        <v>187394.801897</v>
      </c>
      <c r="BP170" s="463">
        <v>36229.831935000002</v>
      </c>
      <c r="BQ170" s="463">
        <v>10294.187008000001</v>
      </c>
      <c r="BR170" s="463">
        <v>186077.33349700001</v>
      </c>
      <c r="BS170" s="463">
        <v>19217.899511</v>
      </c>
      <c r="BT170" s="463">
        <v>27734.912959000001</v>
      </c>
      <c r="BU170" s="463">
        <v>18857.388582</v>
      </c>
      <c r="BV170" s="463">
        <v>59996.679809000001</v>
      </c>
      <c r="BW170" s="463">
        <v>39451.642305000001</v>
      </c>
      <c r="BX170" s="463">
        <v>226652.009357</v>
      </c>
      <c r="BY170" s="463">
        <v>135934.36479299999</v>
      </c>
      <c r="BZ170" s="463">
        <v>11048.602201</v>
      </c>
      <c r="CA170" s="463">
        <v>27027.605501999999</v>
      </c>
    </row>
    <row r="171" spans="1:79" ht="15" x14ac:dyDescent="0.25">
      <c r="A171" s="449">
        <v>162</v>
      </c>
      <c r="B171" s="457"/>
      <c r="C171" s="457"/>
      <c r="D171" s="458" t="s">
        <v>1</v>
      </c>
      <c r="E171" s="463">
        <v>51562.845694000003</v>
      </c>
      <c r="F171" s="463">
        <v>33695.840754999997</v>
      </c>
      <c r="G171" s="463">
        <v>72220.076977000004</v>
      </c>
      <c r="H171" s="463">
        <v>374590.63390000002</v>
      </c>
      <c r="I171" s="463">
        <v>119881.39662699999</v>
      </c>
      <c r="J171" s="781">
        <v>20654.974495999999</v>
      </c>
      <c r="K171" s="463">
        <v>22384.809606999999</v>
      </c>
      <c r="L171" s="463">
        <v>118695.984669</v>
      </c>
      <c r="M171" s="463">
        <v>24678.936441999998</v>
      </c>
      <c r="N171" s="463">
        <v>109885.766768</v>
      </c>
      <c r="O171" s="463">
        <v>28736.695780999999</v>
      </c>
      <c r="P171" s="463">
        <v>69978.876143999994</v>
      </c>
      <c r="Q171" s="463">
        <v>63830.665589999997</v>
      </c>
      <c r="R171" s="463">
        <v>64233.255003999999</v>
      </c>
      <c r="S171" s="463">
        <v>73016.099384000001</v>
      </c>
      <c r="T171" s="463">
        <v>220644.301049</v>
      </c>
      <c r="U171" s="463">
        <v>140748.753803</v>
      </c>
      <c r="V171" s="463">
        <v>67156.573795000004</v>
      </c>
      <c r="W171" s="463">
        <v>31136.270874999998</v>
      </c>
      <c r="X171" s="463">
        <v>25448.349635999999</v>
      </c>
      <c r="Y171" s="655">
        <v>23776.842573999998</v>
      </c>
      <c r="Z171" s="656">
        <v>47340.452536999997</v>
      </c>
      <c r="AA171" s="463">
        <v>280720.85070499999</v>
      </c>
      <c r="AB171" s="463">
        <v>61010.133109000002</v>
      </c>
      <c r="AC171" s="463">
        <v>25066.778504000002</v>
      </c>
      <c r="AD171" s="463">
        <v>188890.849426</v>
      </c>
      <c r="AE171" s="463">
        <v>71947.943880000006</v>
      </c>
      <c r="AF171" s="463">
        <v>78872.704857000004</v>
      </c>
      <c r="AG171" s="463">
        <v>60782.341207999998</v>
      </c>
      <c r="AH171" s="463">
        <v>126106.99176400001</v>
      </c>
      <c r="AI171" s="463">
        <v>23698.846756999999</v>
      </c>
      <c r="AJ171" s="463">
        <v>95284.181119000001</v>
      </c>
      <c r="AK171" s="463">
        <v>29168.830981999999</v>
      </c>
      <c r="AL171" s="463">
        <v>40138.656320000002</v>
      </c>
      <c r="AM171" s="463">
        <v>209271.44056799999</v>
      </c>
      <c r="AN171" s="463">
        <v>42711.425553000001</v>
      </c>
      <c r="AO171" s="463">
        <v>22757.739979999998</v>
      </c>
      <c r="AP171" s="463">
        <v>69535.081894000003</v>
      </c>
      <c r="AQ171" s="463">
        <v>18898.203081</v>
      </c>
      <c r="AR171" s="781">
        <v>42932.963599000002</v>
      </c>
      <c r="AS171" s="463">
        <v>22591.895849</v>
      </c>
      <c r="AT171" s="463">
        <v>44072.464273999998</v>
      </c>
      <c r="AU171" s="463">
        <v>269389.50109400001</v>
      </c>
      <c r="AV171" s="463">
        <v>104816.420163</v>
      </c>
      <c r="AW171" s="463">
        <v>50819.478505999999</v>
      </c>
      <c r="AX171" s="463">
        <v>79336.955671000003</v>
      </c>
      <c r="AY171" s="463">
        <v>70221.042371999996</v>
      </c>
      <c r="AZ171" s="463">
        <v>65385.240152999999</v>
      </c>
      <c r="BA171" s="463">
        <v>20549.939590999998</v>
      </c>
      <c r="BB171" s="463">
        <v>38896.198300999997</v>
      </c>
      <c r="BC171" s="463">
        <v>19893.484068000002</v>
      </c>
      <c r="BD171" s="463">
        <v>57021.443603</v>
      </c>
      <c r="BE171" s="463">
        <v>39761.652914999999</v>
      </c>
      <c r="BF171" s="463">
        <v>34818.711609999998</v>
      </c>
      <c r="BG171" s="463">
        <v>33897.713628999998</v>
      </c>
      <c r="BH171" s="463">
        <v>60498.921223999998</v>
      </c>
      <c r="BI171" s="463">
        <v>45654.795383999997</v>
      </c>
      <c r="BJ171" s="463">
        <v>105563.723191</v>
      </c>
      <c r="BK171" s="463">
        <v>82845.461704000001</v>
      </c>
      <c r="BL171" s="463">
        <v>1157578.9406369999</v>
      </c>
      <c r="BM171" s="463">
        <v>35378.453436000003</v>
      </c>
      <c r="BN171" s="463">
        <v>77508.534646999993</v>
      </c>
      <c r="BO171" s="463">
        <v>317391.63338999997</v>
      </c>
      <c r="BP171" s="463">
        <v>62769.973563</v>
      </c>
      <c r="BQ171" s="463">
        <v>16616.319973000001</v>
      </c>
      <c r="BR171" s="463">
        <v>288770.74329100002</v>
      </c>
      <c r="BS171" s="463">
        <v>28082.732176000001</v>
      </c>
      <c r="BT171" s="463">
        <v>44799.610352999996</v>
      </c>
      <c r="BU171" s="463">
        <v>30338.674053999999</v>
      </c>
      <c r="BV171" s="463">
        <v>88940.441072000001</v>
      </c>
      <c r="BW171" s="463">
        <v>66183.400278999994</v>
      </c>
      <c r="BX171" s="463">
        <v>353101.83247199998</v>
      </c>
      <c r="BY171" s="463">
        <v>222159.29694900001</v>
      </c>
      <c r="BZ171" s="463">
        <v>17776.039581000001</v>
      </c>
      <c r="CA171" s="463">
        <v>42183.027907000003</v>
      </c>
    </row>
    <row r="172" spans="1:79" ht="15" x14ac:dyDescent="0.25">
      <c r="A172" s="449">
        <v>163</v>
      </c>
      <c r="B172" s="457"/>
      <c r="C172" s="457"/>
      <c r="D172" s="458" t="s">
        <v>452</v>
      </c>
      <c r="E172" s="463">
        <v>31535.678070000002</v>
      </c>
      <c r="F172" s="463">
        <v>20848.20336</v>
      </c>
      <c r="G172" s="463">
        <v>45240.133310999998</v>
      </c>
      <c r="H172" s="463">
        <v>224029.89798199999</v>
      </c>
      <c r="I172" s="463">
        <v>73528.311511000007</v>
      </c>
      <c r="J172" s="781">
        <v>12889.500117</v>
      </c>
      <c r="K172" s="463">
        <v>13984.227317000001</v>
      </c>
      <c r="L172" s="463">
        <v>72676.327558000005</v>
      </c>
      <c r="M172" s="463">
        <v>15858.571888</v>
      </c>
      <c r="N172" s="463">
        <v>65785.869558000006</v>
      </c>
      <c r="O172" s="463">
        <v>18132.963008999999</v>
      </c>
      <c r="P172" s="463">
        <v>43236.756481999997</v>
      </c>
      <c r="Q172" s="463">
        <v>37327.267541000001</v>
      </c>
      <c r="R172" s="463">
        <v>38565.063608999997</v>
      </c>
      <c r="S172" s="463">
        <v>44720.338585999998</v>
      </c>
      <c r="T172" s="463">
        <v>134567.312321</v>
      </c>
      <c r="U172" s="463">
        <v>85443.617939000003</v>
      </c>
      <c r="V172" s="463">
        <v>42333.774950999999</v>
      </c>
      <c r="W172" s="463">
        <v>20240.895208000002</v>
      </c>
      <c r="X172" s="463">
        <v>15766.773565</v>
      </c>
      <c r="Y172" s="655">
        <v>14976.952222</v>
      </c>
      <c r="Z172" s="656">
        <v>29630.405692</v>
      </c>
      <c r="AA172" s="463">
        <v>165363.017968</v>
      </c>
      <c r="AB172" s="463">
        <v>37264.458575999997</v>
      </c>
      <c r="AC172" s="463">
        <v>16218.453519999999</v>
      </c>
      <c r="AD172" s="463">
        <v>115324.060528</v>
      </c>
      <c r="AE172" s="463">
        <v>42353.553001</v>
      </c>
      <c r="AF172" s="463">
        <v>48770.840606999998</v>
      </c>
      <c r="AG172" s="463">
        <v>37516.734255000003</v>
      </c>
      <c r="AH172" s="463">
        <v>75254.983345000001</v>
      </c>
      <c r="AI172" s="463">
        <v>14923.941206</v>
      </c>
      <c r="AJ172" s="463">
        <v>58805.292149000001</v>
      </c>
      <c r="AK172" s="463">
        <v>18254.094520999999</v>
      </c>
      <c r="AL172" s="463">
        <v>26512.686328</v>
      </c>
      <c r="AM172" s="463">
        <v>126266.216791</v>
      </c>
      <c r="AN172" s="463">
        <v>27259.550491000002</v>
      </c>
      <c r="AO172" s="463">
        <v>13580.948017999999</v>
      </c>
      <c r="AP172" s="463">
        <v>41991.670082999997</v>
      </c>
      <c r="AQ172" s="463">
        <v>12220.588256999999</v>
      </c>
      <c r="AR172" s="781">
        <v>25788.970548000001</v>
      </c>
      <c r="AS172" s="463">
        <v>14246.080943999999</v>
      </c>
      <c r="AT172" s="463">
        <v>27401.726705000001</v>
      </c>
      <c r="AU172" s="463">
        <v>157721.16309700001</v>
      </c>
      <c r="AV172" s="463">
        <v>62008.238844</v>
      </c>
      <c r="AW172" s="463">
        <v>31451.525516999998</v>
      </c>
      <c r="AX172" s="463">
        <v>48183.826187999999</v>
      </c>
      <c r="AY172" s="463">
        <v>43905.091389000001</v>
      </c>
      <c r="AZ172" s="463">
        <v>39849.651632000001</v>
      </c>
      <c r="BA172" s="463">
        <v>12822.245944</v>
      </c>
      <c r="BB172" s="463">
        <v>23582.301831000001</v>
      </c>
      <c r="BC172" s="463">
        <v>12558.926577</v>
      </c>
      <c r="BD172" s="463">
        <v>35731.759871000002</v>
      </c>
      <c r="BE172" s="463">
        <v>23317.588114999999</v>
      </c>
      <c r="BF172" s="463">
        <v>22080.893453000001</v>
      </c>
      <c r="BG172" s="463">
        <v>20242.977081000001</v>
      </c>
      <c r="BH172" s="463">
        <v>37647.360471</v>
      </c>
      <c r="BI172" s="463">
        <v>27464.808545</v>
      </c>
      <c r="BJ172" s="463">
        <v>65079.338026999998</v>
      </c>
      <c r="BK172" s="463">
        <v>50519.910657</v>
      </c>
      <c r="BL172" s="463">
        <v>675118.47871000005</v>
      </c>
      <c r="BM172" s="463">
        <v>22368.434338999999</v>
      </c>
      <c r="BN172" s="463">
        <v>49323.691436000001</v>
      </c>
      <c r="BO172" s="463">
        <v>184054.98433599999</v>
      </c>
      <c r="BP172" s="463">
        <v>36813.538284000002</v>
      </c>
      <c r="BQ172" s="463">
        <v>10429.604112000001</v>
      </c>
      <c r="BR172" s="463">
        <v>171049.72925500001</v>
      </c>
      <c r="BS172" s="463">
        <v>17869.095250999999</v>
      </c>
      <c r="BT172" s="463">
        <v>27740.726030000002</v>
      </c>
      <c r="BU172" s="463">
        <v>19235.434581000001</v>
      </c>
      <c r="BV172" s="463">
        <v>53674.599004999996</v>
      </c>
      <c r="BW172" s="463">
        <v>39955.422808000003</v>
      </c>
      <c r="BX172" s="463">
        <v>212250.69669099999</v>
      </c>
      <c r="BY172" s="463">
        <v>135662.98957100001</v>
      </c>
      <c r="BZ172" s="463">
        <v>11337.831998</v>
      </c>
      <c r="CA172" s="463">
        <v>25889.274518999999</v>
      </c>
    </row>
    <row r="173" spans="1:79" ht="15" x14ac:dyDescent="0.25">
      <c r="A173" s="449">
        <v>164</v>
      </c>
      <c r="B173" s="459"/>
      <c r="C173" s="459" t="s">
        <v>509</v>
      </c>
      <c r="D173" s="460" t="s">
        <v>0</v>
      </c>
      <c r="E173" s="464">
        <v>592.94825900000001</v>
      </c>
      <c r="F173" s="464">
        <v>371.22072800000001</v>
      </c>
      <c r="G173" s="464">
        <v>824.29960700000004</v>
      </c>
      <c r="H173" s="464">
        <v>6778.5730860000003</v>
      </c>
      <c r="I173" s="464">
        <v>1458.1872269999999</v>
      </c>
      <c r="J173" s="782">
        <v>176</v>
      </c>
      <c r="K173" s="464">
        <v>233.546606</v>
      </c>
      <c r="L173" s="464">
        <v>1481.709558</v>
      </c>
      <c r="M173" s="464">
        <v>226.169546</v>
      </c>
      <c r="N173" s="464">
        <v>1255.463716</v>
      </c>
      <c r="O173" s="464">
        <v>290.60396600000001</v>
      </c>
      <c r="P173" s="464">
        <v>848.23414700000001</v>
      </c>
      <c r="Q173" s="464">
        <v>432</v>
      </c>
      <c r="R173" s="464">
        <v>729.86560199999997</v>
      </c>
      <c r="S173" s="464">
        <v>837.267562</v>
      </c>
      <c r="T173" s="464">
        <v>3094.5587519999999</v>
      </c>
      <c r="U173" s="464">
        <v>2271.2744280000002</v>
      </c>
      <c r="V173" s="464">
        <v>758.21757700000001</v>
      </c>
      <c r="W173" s="464">
        <v>330.53991300000001</v>
      </c>
      <c r="X173" s="464">
        <v>271.07633199999998</v>
      </c>
      <c r="Y173" s="657">
        <v>157</v>
      </c>
      <c r="Z173" s="658">
        <v>282</v>
      </c>
      <c r="AA173" s="464">
        <v>4952.0903710000002</v>
      </c>
      <c r="AB173" s="464">
        <v>709.65885700000001</v>
      </c>
      <c r="AC173" s="464">
        <v>252.43748600000001</v>
      </c>
      <c r="AD173" s="464">
        <v>2616.4895590000001</v>
      </c>
      <c r="AE173" s="464">
        <v>824.79456000000005</v>
      </c>
      <c r="AF173" s="464">
        <v>964.54460200000005</v>
      </c>
      <c r="AG173" s="464">
        <v>640.98476200000005</v>
      </c>
      <c r="AH173" s="464">
        <v>1465.233287</v>
      </c>
      <c r="AI173" s="464">
        <v>261.06104900000003</v>
      </c>
      <c r="AJ173" s="464">
        <v>1189.7126129999999</v>
      </c>
      <c r="AK173" s="464">
        <v>330.75482399999999</v>
      </c>
      <c r="AL173" s="464">
        <v>394.690426</v>
      </c>
      <c r="AM173" s="464">
        <v>2528.2362269999999</v>
      </c>
      <c r="AN173" s="464">
        <v>458.00478800000002</v>
      </c>
      <c r="AO173" s="464">
        <v>247.824817</v>
      </c>
      <c r="AP173" s="464">
        <v>768.72241099999997</v>
      </c>
      <c r="AQ173" s="464">
        <v>206.72524300000001</v>
      </c>
      <c r="AR173" s="782">
        <v>398</v>
      </c>
      <c r="AS173" s="464">
        <v>223.11312599999999</v>
      </c>
      <c r="AT173" s="464">
        <v>481.11577499999999</v>
      </c>
      <c r="AU173" s="464">
        <v>4747.3057710000003</v>
      </c>
      <c r="AV173" s="464">
        <v>1364.0420779999999</v>
      </c>
      <c r="AW173" s="464">
        <v>583.35498900000005</v>
      </c>
      <c r="AX173" s="464">
        <v>892.26926900000001</v>
      </c>
      <c r="AY173" s="464">
        <v>784.43582800000001</v>
      </c>
      <c r="AZ173" s="464">
        <v>725.69142699999998</v>
      </c>
      <c r="BA173" s="464">
        <v>242.69660400000001</v>
      </c>
      <c r="BB173" s="464">
        <v>411.57756799999999</v>
      </c>
      <c r="BC173" s="464">
        <v>227.308378</v>
      </c>
      <c r="BD173" s="464">
        <v>583.55041500000004</v>
      </c>
      <c r="BE173" s="464">
        <v>469.37036499999999</v>
      </c>
      <c r="BF173" s="464">
        <v>393.33042499999999</v>
      </c>
      <c r="BG173" s="464">
        <v>375.28805599999998</v>
      </c>
      <c r="BH173" s="464">
        <v>619.49096199999997</v>
      </c>
      <c r="BI173" s="464">
        <v>524.06845799999996</v>
      </c>
      <c r="BJ173" s="464">
        <v>1358.6135119999999</v>
      </c>
      <c r="BK173" s="464">
        <v>1003.612655</v>
      </c>
      <c r="BL173" s="464">
        <v>31291.377188999999</v>
      </c>
      <c r="BM173" s="464">
        <v>401.85237699999999</v>
      </c>
      <c r="BN173" s="464">
        <v>841.18778899999995</v>
      </c>
      <c r="BO173" s="464">
        <v>7013.0116029999999</v>
      </c>
      <c r="BP173" s="464">
        <v>747.54697799999997</v>
      </c>
      <c r="BQ173" s="464">
        <v>184.51744199999999</v>
      </c>
      <c r="BR173" s="464">
        <v>5186.2650880000001</v>
      </c>
      <c r="BS173" s="464">
        <v>293.17563699999999</v>
      </c>
      <c r="BT173" s="464">
        <v>503.20932900000003</v>
      </c>
      <c r="BU173" s="464">
        <v>328.84999199999999</v>
      </c>
      <c r="BV173" s="464">
        <v>1037.4348190000001</v>
      </c>
      <c r="BW173" s="464">
        <v>768.93968600000005</v>
      </c>
      <c r="BX173" s="464">
        <v>5894.2891790000003</v>
      </c>
      <c r="BY173" s="464">
        <v>2886.8405330000001</v>
      </c>
      <c r="BZ173" s="464">
        <v>188.176717</v>
      </c>
      <c r="CA173" s="464">
        <v>462.41884199999998</v>
      </c>
    </row>
    <row r="174" spans="1:79" ht="15" x14ac:dyDescent="0.25">
      <c r="A174" s="449">
        <v>165</v>
      </c>
      <c r="B174" s="459"/>
      <c r="C174" s="459"/>
      <c r="D174" s="460" t="s">
        <v>451</v>
      </c>
      <c r="E174" s="464">
        <v>608.29443800000001</v>
      </c>
      <c r="F174" s="464">
        <v>445.08755000000002</v>
      </c>
      <c r="G174" s="464">
        <v>996.18989399999998</v>
      </c>
      <c r="H174" s="464">
        <v>6923.3491139999996</v>
      </c>
      <c r="I174" s="464">
        <v>1546.8110039999999</v>
      </c>
      <c r="J174" s="782">
        <v>200</v>
      </c>
      <c r="K174" s="464">
        <v>240.55375599999999</v>
      </c>
      <c r="L174" s="464">
        <v>1408.99944</v>
      </c>
      <c r="M174" s="464">
        <v>330.33631200000002</v>
      </c>
      <c r="N174" s="464">
        <v>1201.471726</v>
      </c>
      <c r="O174" s="464">
        <v>396.68115999999998</v>
      </c>
      <c r="P174" s="464">
        <v>842.340056</v>
      </c>
      <c r="Q174" s="464">
        <v>440</v>
      </c>
      <c r="R174" s="464">
        <v>829.58498899999995</v>
      </c>
      <c r="S174" s="464">
        <v>857.76219500000002</v>
      </c>
      <c r="T174" s="464">
        <v>3152.0047359999999</v>
      </c>
      <c r="U174" s="464">
        <v>1984.2172579999999</v>
      </c>
      <c r="V174" s="464">
        <v>994.82998299999997</v>
      </c>
      <c r="W174" s="464">
        <v>393.92953599999998</v>
      </c>
      <c r="X174" s="464">
        <v>269.68900100000002</v>
      </c>
      <c r="Y174" s="657">
        <v>109</v>
      </c>
      <c r="Z174" s="658">
        <v>355</v>
      </c>
      <c r="AA174" s="464">
        <v>3831.184753</v>
      </c>
      <c r="AB174" s="464">
        <v>675.68582200000003</v>
      </c>
      <c r="AC174" s="464">
        <v>328.98579799999999</v>
      </c>
      <c r="AD174" s="464">
        <v>2810.7771710000002</v>
      </c>
      <c r="AE174" s="464">
        <v>781.72077100000001</v>
      </c>
      <c r="AF174" s="464">
        <v>1089.303958</v>
      </c>
      <c r="AG174" s="464">
        <v>737.58990900000003</v>
      </c>
      <c r="AH174" s="464">
        <v>1418.413558</v>
      </c>
      <c r="AI174" s="464">
        <v>300.42103600000002</v>
      </c>
      <c r="AJ174" s="464">
        <v>1193.3556759999999</v>
      </c>
      <c r="AK174" s="464">
        <v>359.26257199999998</v>
      </c>
      <c r="AL174" s="464">
        <v>485.14103299999999</v>
      </c>
      <c r="AM174" s="464">
        <v>2451.2751330000001</v>
      </c>
      <c r="AN174" s="464">
        <v>533.22458800000004</v>
      </c>
      <c r="AO174" s="464">
        <v>281.08533199999999</v>
      </c>
      <c r="AP174" s="464">
        <v>779.152783</v>
      </c>
      <c r="AQ174" s="464">
        <v>239.18277800000001</v>
      </c>
      <c r="AR174" s="782">
        <v>373</v>
      </c>
      <c r="AS174" s="464">
        <v>284.49764099999999</v>
      </c>
      <c r="AT174" s="464">
        <v>523.03495899999996</v>
      </c>
      <c r="AU174" s="464">
        <v>3296.6703440000001</v>
      </c>
      <c r="AV174" s="464">
        <v>1083.455348</v>
      </c>
      <c r="AW174" s="464">
        <v>577.71289899999999</v>
      </c>
      <c r="AX174" s="464">
        <v>1229.3469459999999</v>
      </c>
      <c r="AY174" s="464">
        <v>976.126936</v>
      </c>
      <c r="AZ174" s="464">
        <v>684.28257299999996</v>
      </c>
      <c r="BA174" s="464">
        <v>265.60852999999997</v>
      </c>
      <c r="BB174" s="464">
        <v>414.72047800000001</v>
      </c>
      <c r="BC174" s="464">
        <v>245.07262700000001</v>
      </c>
      <c r="BD174" s="464">
        <v>651.51394700000003</v>
      </c>
      <c r="BE174" s="464">
        <v>457.63299899999998</v>
      </c>
      <c r="BF174" s="464">
        <v>472.51718299999999</v>
      </c>
      <c r="BG174" s="464">
        <v>378.60434500000002</v>
      </c>
      <c r="BH174" s="464">
        <v>699.00848399999995</v>
      </c>
      <c r="BI174" s="464">
        <v>568.58353599999998</v>
      </c>
      <c r="BJ174" s="464">
        <v>1498.494688</v>
      </c>
      <c r="BK174" s="464">
        <v>860.41632900000002</v>
      </c>
      <c r="BL174" s="464">
        <v>19508.232484</v>
      </c>
      <c r="BM174" s="464">
        <v>477.198083</v>
      </c>
      <c r="BN174" s="464">
        <v>915.61258899999996</v>
      </c>
      <c r="BO174" s="464">
        <v>3965.7633310000001</v>
      </c>
      <c r="BP174" s="464">
        <v>674.09105399999999</v>
      </c>
      <c r="BQ174" s="464">
        <v>198.479637</v>
      </c>
      <c r="BR174" s="464">
        <v>4605.9798309999996</v>
      </c>
      <c r="BS174" s="464">
        <v>366.06076100000001</v>
      </c>
      <c r="BT174" s="464">
        <v>534.04164900000001</v>
      </c>
      <c r="BU174" s="464">
        <v>356.64518399999997</v>
      </c>
      <c r="BV174" s="464">
        <v>1186.207662</v>
      </c>
      <c r="BW174" s="464">
        <v>736.95091000000002</v>
      </c>
      <c r="BX174" s="464">
        <v>5827.0331580000002</v>
      </c>
      <c r="BY174" s="464">
        <v>2675.7538770000001</v>
      </c>
      <c r="BZ174" s="464">
        <v>205.47869499999999</v>
      </c>
      <c r="CA174" s="464">
        <v>510.15240399999999</v>
      </c>
    </row>
    <row r="175" spans="1:79" ht="15" x14ac:dyDescent="0.25">
      <c r="A175" s="449">
        <v>166</v>
      </c>
      <c r="B175" s="459"/>
      <c r="C175" s="459"/>
      <c r="D175" s="460" t="s">
        <v>1</v>
      </c>
      <c r="E175" s="464">
        <v>1006.302372</v>
      </c>
      <c r="F175" s="464">
        <v>664.19599600000004</v>
      </c>
      <c r="G175" s="464">
        <v>1507.9850570000001</v>
      </c>
      <c r="H175" s="464">
        <v>14431.214148999999</v>
      </c>
      <c r="I175" s="464">
        <v>2554.6015069999999</v>
      </c>
      <c r="J175" s="782">
        <v>292</v>
      </c>
      <c r="K175" s="464">
        <v>399.17943000000002</v>
      </c>
      <c r="L175" s="464">
        <v>2487.426234</v>
      </c>
      <c r="M175" s="464">
        <v>440.42197099999998</v>
      </c>
      <c r="N175" s="464">
        <v>2103.3221600000002</v>
      </c>
      <c r="O175" s="464">
        <v>547.53141100000005</v>
      </c>
      <c r="P175" s="464">
        <v>1437.9097389999999</v>
      </c>
      <c r="Q175" s="464">
        <v>7176</v>
      </c>
      <c r="R175" s="464">
        <v>1270.762414</v>
      </c>
      <c r="S175" s="464">
        <v>1422.028442</v>
      </c>
      <c r="T175" s="464">
        <v>5506.5084909999996</v>
      </c>
      <c r="U175" s="464">
        <v>3739.0078140000001</v>
      </c>
      <c r="V175" s="464">
        <v>1415.3761059999999</v>
      </c>
      <c r="W175" s="464">
        <v>605.61661700000002</v>
      </c>
      <c r="X175" s="464">
        <v>461.59855599999997</v>
      </c>
      <c r="Y175" s="657">
        <v>222</v>
      </c>
      <c r="Z175" s="658">
        <v>530</v>
      </c>
      <c r="AA175" s="464">
        <v>7736.3251129999999</v>
      </c>
      <c r="AB175" s="464">
        <v>1154.0881010000001</v>
      </c>
      <c r="AC175" s="464">
        <v>474.71518700000001</v>
      </c>
      <c r="AD175" s="464">
        <v>4786.7032879999997</v>
      </c>
      <c r="AE175" s="464">
        <v>1367.0761259999999</v>
      </c>
      <c r="AF175" s="464">
        <v>1716.347755</v>
      </c>
      <c r="AG175" s="464">
        <v>1151.8455610000001</v>
      </c>
      <c r="AH175" s="464">
        <v>2494.409087</v>
      </c>
      <c r="AI175" s="464">
        <v>464.95570300000003</v>
      </c>
      <c r="AJ175" s="464">
        <v>1996.403286</v>
      </c>
      <c r="AK175" s="464">
        <v>577.36786700000005</v>
      </c>
      <c r="AL175" s="464">
        <v>744.11658299999999</v>
      </c>
      <c r="AM175" s="464">
        <v>4212.3407399999996</v>
      </c>
      <c r="AN175" s="464">
        <v>826.80167500000005</v>
      </c>
      <c r="AO175" s="464">
        <v>426.514342</v>
      </c>
      <c r="AP175" s="464">
        <v>1290.017096</v>
      </c>
      <c r="AQ175" s="464">
        <v>373.62280199999998</v>
      </c>
      <c r="AR175" s="782">
        <v>603</v>
      </c>
      <c r="AS175" s="464">
        <v>411.33661000000001</v>
      </c>
      <c r="AT175" s="464">
        <v>836.62397699999997</v>
      </c>
      <c r="AU175" s="464">
        <v>7113.7971340000004</v>
      </c>
      <c r="AV175" s="464">
        <v>2039.503011</v>
      </c>
      <c r="AW175" s="464">
        <v>981.48235699999998</v>
      </c>
      <c r="AX175" s="464">
        <v>1739.5099680000001</v>
      </c>
      <c r="AY175" s="464">
        <v>1423.7348500000001</v>
      </c>
      <c r="AZ175" s="464">
        <v>1238.5914090000001</v>
      </c>
      <c r="BA175" s="464">
        <v>422.86247600000002</v>
      </c>
      <c r="BB175" s="464">
        <v>702.11194399999999</v>
      </c>
      <c r="BC175" s="464">
        <v>398.76786800000002</v>
      </c>
      <c r="BD175" s="464">
        <v>1028.793312</v>
      </c>
      <c r="BE175" s="464">
        <v>772.38152200000002</v>
      </c>
      <c r="BF175" s="464">
        <v>714.42506000000003</v>
      </c>
      <c r="BG175" s="464">
        <v>620.69109500000002</v>
      </c>
      <c r="BH175" s="464">
        <v>1104.3947270000001</v>
      </c>
      <c r="BI175" s="464">
        <v>896.89615000000003</v>
      </c>
      <c r="BJ175" s="464">
        <v>2468.1495490000002</v>
      </c>
      <c r="BK175" s="464">
        <v>1604.994162</v>
      </c>
      <c r="BL175" s="464">
        <v>61820.655522000001</v>
      </c>
      <c r="BM175" s="464">
        <v>733.59635200000002</v>
      </c>
      <c r="BN175" s="464">
        <v>1512.63653</v>
      </c>
      <c r="BO175" s="464">
        <v>9642.7512509999997</v>
      </c>
      <c r="BP175" s="464">
        <v>1191.0412200000001</v>
      </c>
      <c r="BQ175" s="464">
        <v>321.08418799999998</v>
      </c>
      <c r="BR175" s="464">
        <v>9386.1219569999994</v>
      </c>
      <c r="BS175" s="464">
        <v>542.30693099999996</v>
      </c>
      <c r="BT175" s="464">
        <v>869.20459400000004</v>
      </c>
      <c r="BU175" s="464">
        <v>577.75692500000002</v>
      </c>
      <c r="BV175" s="464">
        <v>1842.5271150000001</v>
      </c>
      <c r="BW175" s="464">
        <v>1263.0629730000001</v>
      </c>
      <c r="BX175" s="464">
        <v>11478.682022000001</v>
      </c>
      <c r="BY175" s="464">
        <v>4801.1774740000001</v>
      </c>
      <c r="BZ175" s="464">
        <v>331.78034100000002</v>
      </c>
      <c r="CA175" s="464">
        <v>808.69746499999997</v>
      </c>
    </row>
    <row r="176" spans="1:79" ht="15" x14ac:dyDescent="0.25">
      <c r="A176" s="449">
        <v>167</v>
      </c>
      <c r="B176" s="459"/>
      <c r="C176" s="459"/>
      <c r="D176" s="460" t="s">
        <v>452</v>
      </c>
      <c r="E176" s="464">
        <v>606.70985900000005</v>
      </c>
      <c r="F176" s="464">
        <v>405.66787299999999</v>
      </c>
      <c r="G176" s="464">
        <v>898.16755899999998</v>
      </c>
      <c r="H176" s="464">
        <v>4892.7589129999997</v>
      </c>
      <c r="I176" s="464">
        <v>1448.486216</v>
      </c>
      <c r="J176" s="782">
        <v>193</v>
      </c>
      <c r="K176" s="464">
        <v>243.89890299999999</v>
      </c>
      <c r="L176" s="464">
        <v>1357.508889</v>
      </c>
      <c r="M176" s="464">
        <v>280.14796200000001</v>
      </c>
      <c r="N176" s="464">
        <v>1138.1438230000001</v>
      </c>
      <c r="O176" s="464">
        <v>342.81833799999998</v>
      </c>
      <c r="P176" s="464">
        <v>834.68028600000002</v>
      </c>
      <c r="Q176" s="464">
        <v>472</v>
      </c>
      <c r="R176" s="464">
        <v>746.13583000000006</v>
      </c>
      <c r="S176" s="464">
        <v>782.65461000000005</v>
      </c>
      <c r="T176" s="464">
        <v>2825.1810700000001</v>
      </c>
      <c r="U176" s="464">
        <v>1563.0038280000001</v>
      </c>
      <c r="V176" s="464">
        <v>833.90930800000001</v>
      </c>
      <c r="W176" s="464">
        <v>388.808739</v>
      </c>
      <c r="X176" s="464">
        <v>280.44413500000002</v>
      </c>
      <c r="Y176" s="657">
        <v>100</v>
      </c>
      <c r="Z176" s="658">
        <v>374</v>
      </c>
      <c r="AA176" s="464">
        <v>3238.693632</v>
      </c>
      <c r="AB176" s="464">
        <v>644.13051499999995</v>
      </c>
      <c r="AC176" s="464">
        <v>305.59776599999998</v>
      </c>
      <c r="AD176" s="464">
        <v>2434.3377569999998</v>
      </c>
      <c r="AE176" s="464">
        <v>775.88642100000004</v>
      </c>
      <c r="AF176" s="464">
        <v>994.76124300000004</v>
      </c>
      <c r="AG176" s="464">
        <v>673.61686299999997</v>
      </c>
      <c r="AH176" s="464">
        <v>1318.0729409999999</v>
      </c>
      <c r="AI176" s="464">
        <v>288.61462299999999</v>
      </c>
      <c r="AJ176" s="464">
        <v>1143.1204359999999</v>
      </c>
      <c r="AK176" s="464">
        <v>357.54443400000002</v>
      </c>
      <c r="AL176" s="464">
        <v>474.24646799999999</v>
      </c>
      <c r="AM176" s="464">
        <v>2326.4616070000002</v>
      </c>
      <c r="AN176" s="464">
        <v>494.11818199999999</v>
      </c>
      <c r="AO176" s="464">
        <v>251.912038</v>
      </c>
      <c r="AP176" s="464">
        <v>753.67500600000005</v>
      </c>
      <c r="AQ176" s="464">
        <v>240.84240199999999</v>
      </c>
      <c r="AR176" s="782">
        <v>375</v>
      </c>
      <c r="AS176" s="464">
        <v>257.52067</v>
      </c>
      <c r="AT176" s="464">
        <v>510.63137599999999</v>
      </c>
      <c r="AU176" s="464">
        <v>2781.1184990000002</v>
      </c>
      <c r="AV176" s="464">
        <v>1126.0007069999999</v>
      </c>
      <c r="AW176" s="464">
        <v>584.93076699999995</v>
      </c>
      <c r="AX176" s="464">
        <v>945.24739399999999</v>
      </c>
      <c r="AY176" s="464">
        <v>869.67338299999994</v>
      </c>
      <c r="AZ176" s="464">
        <v>675.50046799999996</v>
      </c>
      <c r="BA176" s="464">
        <v>253.73559900000001</v>
      </c>
      <c r="BB176" s="464">
        <v>388.87341300000003</v>
      </c>
      <c r="BC176" s="464">
        <v>249.356201</v>
      </c>
      <c r="BD176" s="464">
        <v>636.65153099999998</v>
      </c>
      <c r="BE176" s="464">
        <v>434.11765100000002</v>
      </c>
      <c r="BF176" s="464">
        <v>447.32959399999999</v>
      </c>
      <c r="BG176" s="464">
        <v>364.40128600000003</v>
      </c>
      <c r="BH176" s="464">
        <v>664.41984300000001</v>
      </c>
      <c r="BI176" s="464">
        <v>536.56064300000003</v>
      </c>
      <c r="BJ176" s="464">
        <v>1336.2453800000001</v>
      </c>
      <c r="BK176" s="464">
        <v>814.04836599999999</v>
      </c>
      <c r="BL176" s="464">
        <v>13034.721645</v>
      </c>
      <c r="BM176" s="464">
        <v>448.39115099999998</v>
      </c>
      <c r="BN176" s="464">
        <v>853.79419700000005</v>
      </c>
      <c r="BO176" s="464">
        <v>3315.5895799999998</v>
      </c>
      <c r="BP176" s="464">
        <v>681.49582299999997</v>
      </c>
      <c r="BQ176" s="464">
        <v>200.62804800000001</v>
      </c>
      <c r="BR176" s="464">
        <v>3676.1749249999998</v>
      </c>
      <c r="BS176" s="464">
        <v>338.31459100000001</v>
      </c>
      <c r="BT176" s="464">
        <v>531.12986799999999</v>
      </c>
      <c r="BU176" s="464">
        <v>362.558697</v>
      </c>
      <c r="BV176" s="464">
        <v>1027.5005679999999</v>
      </c>
      <c r="BW176" s="464">
        <v>739.246578</v>
      </c>
      <c r="BX176" s="464">
        <v>4604.2132030000002</v>
      </c>
      <c r="BY176" s="464">
        <v>2468.119972</v>
      </c>
      <c r="BZ176" s="464">
        <v>210.173282</v>
      </c>
      <c r="CA176" s="464">
        <v>484.38252</v>
      </c>
    </row>
    <row r="177" spans="1:79" ht="15" x14ac:dyDescent="0.25">
      <c r="A177" s="449">
        <v>168</v>
      </c>
      <c r="B177" s="457"/>
      <c r="C177" s="457" t="s">
        <v>510</v>
      </c>
      <c r="D177" s="458" t="s">
        <v>0</v>
      </c>
      <c r="E177" s="463">
        <v>7.3667290000000003</v>
      </c>
      <c r="F177" s="463">
        <v>3.2371690000000002</v>
      </c>
      <c r="G177" s="463">
        <v>26.156473999999999</v>
      </c>
      <c r="H177" s="463">
        <v>2188.8546769999998</v>
      </c>
      <c r="I177" s="463">
        <v>106.02815200000001</v>
      </c>
      <c r="J177" s="781">
        <v>1.843901</v>
      </c>
      <c r="K177" s="463">
        <v>6.8759389999999998</v>
      </c>
      <c r="L177" s="463">
        <v>178.73698999999999</v>
      </c>
      <c r="M177" s="463">
        <v>1.29619</v>
      </c>
      <c r="N177" s="463">
        <v>121.70632000000001</v>
      </c>
      <c r="O177" s="463">
        <v>1.759992</v>
      </c>
      <c r="P177" s="463">
        <v>61.662376999999999</v>
      </c>
      <c r="Q177" s="463">
        <v>26.654149</v>
      </c>
      <c r="R177" s="463">
        <v>16.523606999999998</v>
      </c>
      <c r="S177" s="463">
        <v>94.197945000000004</v>
      </c>
      <c r="T177" s="463">
        <v>440.26955700000002</v>
      </c>
      <c r="U177" s="463">
        <v>787.40515600000003</v>
      </c>
      <c r="V177" s="463">
        <v>36.421729999999997</v>
      </c>
      <c r="W177" s="463">
        <v>2.1868400000000001</v>
      </c>
      <c r="X177" s="463">
        <v>4.04793</v>
      </c>
      <c r="Y177" s="655">
        <v>2.5943179999999999</v>
      </c>
      <c r="Z177" s="656">
        <v>7.6630750000000001</v>
      </c>
      <c r="AA177" s="463">
        <v>1693.1492699999999</v>
      </c>
      <c r="AB177" s="463">
        <v>88.978541000000007</v>
      </c>
      <c r="AC177" s="463">
        <v>0.650281</v>
      </c>
      <c r="AD177" s="463">
        <v>369.16778900000003</v>
      </c>
      <c r="AE177" s="463">
        <v>38.725472000000003</v>
      </c>
      <c r="AF177" s="463">
        <v>55.884354000000002</v>
      </c>
      <c r="AG177" s="463">
        <v>23.281354</v>
      </c>
      <c r="AH177" s="463">
        <v>172.12640300000001</v>
      </c>
      <c r="AI177" s="463">
        <v>3.6541229999999998</v>
      </c>
      <c r="AJ177" s="463">
        <v>122.734865</v>
      </c>
      <c r="AK177" s="463">
        <v>5.2953299999999999</v>
      </c>
      <c r="AL177" s="463">
        <v>9.3108909999999998</v>
      </c>
      <c r="AM177" s="463">
        <v>239.69311099999999</v>
      </c>
      <c r="AN177" s="463">
        <v>26.749455000000001</v>
      </c>
      <c r="AO177" s="463">
        <v>3.1306219999999998</v>
      </c>
      <c r="AP177" s="463">
        <v>38.755792</v>
      </c>
      <c r="AQ177" s="463">
        <v>0.200211</v>
      </c>
      <c r="AR177" s="781">
        <v>11.004063</v>
      </c>
      <c r="AS177" s="463">
        <v>0.83015099999999997</v>
      </c>
      <c r="AT177" s="463">
        <v>11.899381</v>
      </c>
      <c r="AU177" s="463">
        <v>1870.7189169999999</v>
      </c>
      <c r="AV177" s="463">
        <v>194.82243800000001</v>
      </c>
      <c r="AW177" s="463">
        <v>27.952750999999999</v>
      </c>
      <c r="AX177" s="463">
        <v>55.163198000000001</v>
      </c>
      <c r="AY177" s="463">
        <v>18.172353999999999</v>
      </c>
      <c r="AZ177" s="463">
        <v>81.775334000000001</v>
      </c>
      <c r="BA177" s="463">
        <v>9.4316239999999993</v>
      </c>
      <c r="BB177" s="463">
        <v>30.039259000000001</v>
      </c>
      <c r="BC177" s="463">
        <v>1.610417</v>
      </c>
      <c r="BD177" s="463">
        <v>5.671055</v>
      </c>
      <c r="BE177" s="463">
        <v>30.310943000000002</v>
      </c>
      <c r="BF177" s="463">
        <v>2.8132600000000001</v>
      </c>
      <c r="BG177" s="463">
        <v>9.1218679999999992</v>
      </c>
      <c r="BH177" s="463">
        <v>18.461729999999999</v>
      </c>
      <c r="BI177" s="463">
        <v>4.4590959999999997</v>
      </c>
      <c r="BJ177" s="463">
        <v>121.02675600000001</v>
      </c>
      <c r="BK177" s="463">
        <v>194.03638900000001</v>
      </c>
      <c r="BL177" s="463">
        <v>18193.548792000001</v>
      </c>
      <c r="BM177" s="463">
        <v>8.9047680000000007</v>
      </c>
      <c r="BN177" s="463">
        <v>82.199026000000003</v>
      </c>
      <c r="BO177" s="463">
        <v>3569.933004</v>
      </c>
      <c r="BP177" s="463">
        <v>35.031185000000001</v>
      </c>
      <c r="BQ177" s="463">
        <v>1.430032</v>
      </c>
      <c r="BR177" s="463">
        <v>1574.3385129999999</v>
      </c>
      <c r="BS177" s="463">
        <v>3.6547710000000002</v>
      </c>
      <c r="BT177" s="463">
        <v>8.7034920000000007</v>
      </c>
      <c r="BU177" s="463">
        <v>4.2239269999999998</v>
      </c>
      <c r="BV177" s="463">
        <v>66.757121999999995</v>
      </c>
      <c r="BW177" s="463">
        <v>39.043140999999999</v>
      </c>
      <c r="BX177" s="463">
        <v>1438.360095</v>
      </c>
      <c r="BY177" s="463">
        <v>554.72372700000005</v>
      </c>
      <c r="BZ177" s="463">
        <v>0.91858200000000001</v>
      </c>
      <c r="CA177" s="463">
        <v>10.043029000000001</v>
      </c>
    </row>
    <row r="178" spans="1:79" ht="15" x14ac:dyDescent="0.25">
      <c r="A178" s="449">
        <v>169</v>
      </c>
      <c r="B178" s="457"/>
      <c r="C178" s="457"/>
      <c r="D178" s="458" t="s">
        <v>451</v>
      </c>
      <c r="E178" s="463">
        <v>1.3004100000000001</v>
      </c>
      <c r="F178" s="463">
        <v>2.3578410000000001</v>
      </c>
      <c r="G178" s="463">
        <v>20.775711000000001</v>
      </c>
      <c r="H178" s="463">
        <v>1460.2391479999999</v>
      </c>
      <c r="I178" s="463">
        <v>35.022781000000002</v>
      </c>
      <c r="J178" s="781">
        <v>0.55589200000000005</v>
      </c>
      <c r="K178" s="463">
        <v>1.777414</v>
      </c>
      <c r="L178" s="463">
        <v>43.706147999999999</v>
      </c>
      <c r="M178" s="463">
        <v>1.812524</v>
      </c>
      <c r="N178" s="463">
        <v>61.213453999999999</v>
      </c>
      <c r="O178" s="463">
        <v>1.2684569999999999</v>
      </c>
      <c r="P178" s="463">
        <v>14.157833</v>
      </c>
      <c r="Q178" s="463">
        <v>2.0346389999999999</v>
      </c>
      <c r="R178" s="463">
        <v>6.3670369999999998</v>
      </c>
      <c r="S178" s="463">
        <v>65.062276999999995</v>
      </c>
      <c r="T178" s="463">
        <v>216.81296599999999</v>
      </c>
      <c r="U178" s="463">
        <v>326.27290399999998</v>
      </c>
      <c r="V178" s="463">
        <v>50.801231999999999</v>
      </c>
      <c r="W178" s="463">
        <v>1.6064080000000001</v>
      </c>
      <c r="X178" s="463">
        <v>1.220167</v>
      </c>
      <c r="Y178" s="655">
        <v>1.0799019999999999</v>
      </c>
      <c r="Z178" s="656">
        <v>2.1520540000000001</v>
      </c>
      <c r="AA178" s="463">
        <v>510.18869999999998</v>
      </c>
      <c r="AB178" s="463">
        <v>37.920833000000002</v>
      </c>
      <c r="AC178" s="463">
        <v>0.52007000000000003</v>
      </c>
      <c r="AD178" s="463">
        <v>238.41341</v>
      </c>
      <c r="AE178" s="463">
        <v>5.8797490000000003</v>
      </c>
      <c r="AF178" s="463">
        <v>26.603273000000002</v>
      </c>
      <c r="AG178" s="463">
        <v>28.693114000000001</v>
      </c>
      <c r="AH178" s="463">
        <v>79.405277999999996</v>
      </c>
      <c r="AI178" s="463">
        <v>1.763924</v>
      </c>
      <c r="AJ178" s="463">
        <v>26.541733000000001</v>
      </c>
      <c r="AK178" s="463">
        <v>1.0037970000000001</v>
      </c>
      <c r="AL178" s="463">
        <v>11.472091000000001</v>
      </c>
      <c r="AM178" s="463">
        <v>89.107613000000001</v>
      </c>
      <c r="AN178" s="463">
        <v>28.316382000000001</v>
      </c>
      <c r="AO178" s="463">
        <v>0.74475599999999997</v>
      </c>
      <c r="AP178" s="463">
        <v>9.6551609999999997</v>
      </c>
      <c r="AQ178" s="463">
        <v>0.16064000000000001</v>
      </c>
      <c r="AR178" s="781">
        <v>2.0643400000000001</v>
      </c>
      <c r="AS178" s="463">
        <v>0.76047399999999998</v>
      </c>
      <c r="AT178" s="463">
        <v>3.102779</v>
      </c>
      <c r="AU178" s="463">
        <v>535.18982600000004</v>
      </c>
      <c r="AV178" s="463">
        <v>8.3615589999999997</v>
      </c>
      <c r="AW178" s="463">
        <v>5.5187799999999996</v>
      </c>
      <c r="AX178" s="463">
        <v>76.329058000000003</v>
      </c>
      <c r="AY178" s="463">
        <v>9.2889769999999992</v>
      </c>
      <c r="AZ178" s="463">
        <v>49.084004999999998</v>
      </c>
      <c r="BA178" s="463">
        <v>3.8212329999999999</v>
      </c>
      <c r="BB178" s="463">
        <v>22.449019</v>
      </c>
      <c r="BC178" s="463">
        <v>0.98494700000000002</v>
      </c>
      <c r="BD178" s="463">
        <v>3.4130569999999998</v>
      </c>
      <c r="BE178" s="463">
        <v>2.6612819999999999</v>
      </c>
      <c r="BF178" s="463">
        <v>2.5665119999999999</v>
      </c>
      <c r="BG178" s="463">
        <v>2.7462339999999998</v>
      </c>
      <c r="BH178" s="463">
        <v>12.283303</v>
      </c>
      <c r="BI178" s="463">
        <v>1.106079</v>
      </c>
      <c r="BJ178" s="463">
        <v>92.407589999999999</v>
      </c>
      <c r="BK178" s="463">
        <v>93.973129</v>
      </c>
      <c r="BL178" s="463">
        <v>5996.1470230000004</v>
      </c>
      <c r="BM178" s="463">
        <v>5.4966780000000002</v>
      </c>
      <c r="BN178" s="463">
        <v>83.755598000000006</v>
      </c>
      <c r="BO178" s="463">
        <v>607.18773599999997</v>
      </c>
      <c r="BP178" s="463">
        <v>2.2663720000000001</v>
      </c>
      <c r="BQ178" s="463">
        <v>0.51751499999999995</v>
      </c>
      <c r="BR178" s="463">
        <v>609.72332400000005</v>
      </c>
      <c r="BS178" s="463">
        <v>2.4472770000000001</v>
      </c>
      <c r="BT178" s="463">
        <v>2.7902809999999998</v>
      </c>
      <c r="BU178" s="463">
        <v>1.068902</v>
      </c>
      <c r="BV178" s="463">
        <v>42.627372000000001</v>
      </c>
      <c r="BW178" s="463">
        <v>6.7310140000000001</v>
      </c>
      <c r="BX178" s="463">
        <v>937.77204400000005</v>
      </c>
      <c r="BY178" s="463">
        <v>219.29593499999999</v>
      </c>
      <c r="BZ178" s="463">
        <v>0.40328799999999998</v>
      </c>
      <c r="CA178" s="463">
        <v>4.7532100000000002</v>
      </c>
    </row>
    <row r="179" spans="1:79" ht="15" x14ac:dyDescent="0.25">
      <c r="A179" s="449">
        <v>170</v>
      </c>
      <c r="B179" s="457"/>
      <c r="C179" s="457"/>
      <c r="D179" s="458" t="s">
        <v>1</v>
      </c>
      <c r="E179" s="463">
        <v>13.773975</v>
      </c>
      <c r="F179" s="463">
        <v>8.2822019999999998</v>
      </c>
      <c r="G179" s="463">
        <v>73.481247999999994</v>
      </c>
      <c r="H179" s="463">
        <v>6336.8872060000003</v>
      </c>
      <c r="I179" s="463">
        <v>196.76813100000001</v>
      </c>
      <c r="J179" s="781">
        <v>2.852913</v>
      </c>
      <c r="K179" s="463">
        <v>10.724409</v>
      </c>
      <c r="L179" s="463">
        <v>274.66337199999998</v>
      </c>
      <c r="M179" s="463">
        <v>4.0140019999999996</v>
      </c>
      <c r="N179" s="463">
        <v>212.37125800000001</v>
      </c>
      <c r="O179" s="463">
        <v>4.2465859999999997</v>
      </c>
      <c r="P179" s="463">
        <v>88.813096999999999</v>
      </c>
      <c r="Q179" s="463">
        <v>27.637208999999999</v>
      </c>
      <c r="R179" s="463">
        <v>31.281321999999999</v>
      </c>
      <c r="S179" s="463">
        <v>150.31509800000001</v>
      </c>
      <c r="T179" s="463">
        <v>882.16960900000004</v>
      </c>
      <c r="U179" s="463">
        <v>1187.5022120000001</v>
      </c>
      <c r="V179" s="463">
        <v>92.766729999999995</v>
      </c>
      <c r="W179" s="463">
        <v>6.090751</v>
      </c>
      <c r="X179" s="463">
        <v>9.2525720000000007</v>
      </c>
      <c r="Y179" s="655">
        <v>4.417211</v>
      </c>
      <c r="Z179" s="656">
        <v>11.189410000000001</v>
      </c>
      <c r="AA179" s="463">
        <v>2278.184174</v>
      </c>
      <c r="AB179" s="463">
        <v>104.966488</v>
      </c>
      <c r="AC179" s="463">
        <v>1.5817680000000001</v>
      </c>
      <c r="AD179" s="463">
        <v>829.43807800000002</v>
      </c>
      <c r="AE179" s="463">
        <v>52.412816999999997</v>
      </c>
      <c r="AF179" s="463">
        <v>108.649365</v>
      </c>
      <c r="AG179" s="463">
        <v>64.453563000000003</v>
      </c>
      <c r="AH179" s="463">
        <v>313.90027099999998</v>
      </c>
      <c r="AI179" s="463">
        <v>6.7877900000000002</v>
      </c>
      <c r="AJ179" s="463">
        <v>145.011495</v>
      </c>
      <c r="AK179" s="463">
        <v>6.8649209999999998</v>
      </c>
      <c r="AL179" s="463">
        <v>23.985997000000001</v>
      </c>
      <c r="AM179" s="463">
        <v>354.91165999999998</v>
      </c>
      <c r="AN179" s="463">
        <v>52.675342000000001</v>
      </c>
      <c r="AO179" s="463">
        <v>4.8217429999999997</v>
      </c>
      <c r="AP179" s="463">
        <v>47.149895000000001</v>
      </c>
      <c r="AQ179" s="463">
        <v>0.61336800000000002</v>
      </c>
      <c r="AR179" s="781">
        <v>11.851013999999999</v>
      </c>
      <c r="AS179" s="463">
        <v>2.8036029999999998</v>
      </c>
      <c r="AT179" s="463">
        <v>15.901793</v>
      </c>
      <c r="AU179" s="463">
        <v>2455.893693</v>
      </c>
      <c r="AV179" s="463">
        <v>139.87882999999999</v>
      </c>
      <c r="AW179" s="463">
        <v>37.225915999999998</v>
      </c>
      <c r="AX179" s="463">
        <v>189.912295</v>
      </c>
      <c r="AY179" s="463">
        <v>29.101258999999999</v>
      </c>
      <c r="AZ179" s="463">
        <v>144.52957900000001</v>
      </c>
      <c r="BA179" s="463">
        <v>14.797140000000001</v>
      </c>
      <c r="BB179" s="463">
        <v>64.368781999999996</v>
      </c>
      <c r="BC179" s="463">
        <v>3.7350490000000001</v>
      </c>
      <c r="BD179" s="463">
        <v>12.515124</v>
      </c>
      <c r="BE179" s="463">
        <v>32.317411999999997</v>
      </c>
      <c r="BF179" s="463">
        <v>8.2880900000000004</v>
      </c>
      <c r="BG179" s="463">
        <v>11.130356000000001</v>
      </c>
      <c r="BH179" s="463">
        <v>38.964257000000003</v>
      </c>
      <c r="BI179" s="463">
        <v>7.039237</v>
      </c>
      <c r="BJ179" s="463">
        <v>299.96214400000002</v>
      </c>
      <c r="BK179" s="463">
        <v>289.39504499999998</v>
      </c>
      <c r="BL179" s="463">
        <v>40053.375073000003</v>
      </c>
      <c r="BM179" s="463">
        <v>24.178733000000001</v>
      </c>
      <c r="BN179" s="463">
        <v>185.14264</v>
      </c>
      <c r="BO179" s="463">
        <v>3993.891024</v>
      </c>
      <c r="BP179" s="463">
        <v>30.284382000000001</v>
      </c>
      <c r="BQ179" s="463">
        <v>1.797515</v>
      </c>
      <c r="BR179" s="463">
        <v>3215.6229189999999</v>
      </c>
      <c r="BS179" s="463">
        <v>10.205831999999999</v>
      </c>
      <c r="BT179" s="463">
        <v>13.047336</v>
      </c>
      <c r="BU179" s="463">
        <v>6.2630800000000004</v>
      </c>
      <c r="BV179" s="463">
        <v>143.47177300000001</v>
      </c>
      <c r="BW179" s="463">
        <v>41.351381000000003</v>
      </c>
      <c r="BX179" s="463">
        <v>3847.3396600000001</v>
      </c>
      <c r="BY179" s="463">
        <v>803.28868</v>
      </c>
      <c r="BZ179" s="463">
        <v>1.96532</v>
      </c>
      <c r="CA179" s="463">
        <v>20.296984999999999</v>
      </c>
    </row>
    <row r="180" spans="1:79" ht="15" x14ac:dyDescent="0.25">
      <c r="A180" s="449">
        <v>171</v>
      </c>
      <c r="B180" s="457"/>
      <c r="C180" s="457"/>
      <c r="D180" s="458" t="s">
        <v>452</v>
      </c>
      <c r="E180" s="463">
        <v>7.4856000000000006E-2</v>
      </c>
      <c r="F180" s="463">
        <v>8.3935999999999997E-2</v>
      </c>
      <c r="G180" s="463">
        <v>0.89030200000000004</v>
      </c>
      <c r="H180" s="463">
        <v>65.931473999999994</v>
      </c>
      <c r="I180" s="463">
        <v>1.919017</v>
      </c>
      <c r="J180" s="781">
        <v>2.7890000000000002E-2</v>
      </c>
      <c r="K180" s="463">
        <v>0.26300400000000002</v>
      </c>
      <c r="L180" s="463">
        <v>2.0175040000000002</v>
      </c>
      <c r="M180" s="463">
        <v>0.11468</v>
      </c>
      <c r="N180" s="463">
        <v>4.9914569999999996</v>
      </c>
      <c r="O180" s="463">
        <v>5.1686999999999997E-2</v>
      </c>
      <c r="P180" s="463">
        <v>0.67449099999999995</v>
      </c>
      <c r="Q180" s="463">
        <v>0.14690900000000001</v>
      </c>
      <c r="R180" s="463">
        <v>0.22586600000000001</v>
      </c>
      <c r="S180" s="463">
        <v>2.7826209999999998</v>
      </c>
      <c r="T180" s="463">
        <v>13.568391999999999</v>
      </c>
      <c r="U180" s="463">
        <v>14.467385</v>
      </c>
      <c r="V180" s="463">
        <v>3.258899</v>
      </c>
      <c r="W180" s="463">
        <v>7.1249000000000007E-2</v>
      </c>
      <c r="X180" s="463">
        <v>0.120183</v>
      </c>
      <c r="Y180" s="655">
        <v>8.8664999999999994E-2</v>
      </c>
      <c r="Z180" s="656">
        <v>0.10025000000000001</v>
      </c>
      <c r="AA180" s="463">
        <v>20.433786000000001</v>
      </c>
      <c r="AB180" s="463">
        <v>2.0424880000000001</v>
      </c>
      <c r="AC180" s="463">
        <v>2.4386999999999999E-2</v>
      </c>
      <c r="AD180" s="463">
        <v>13.707519</v>
      </c>
      <c r="AE180" s="463">
        <v>0.404053</v>
      </c>
      <c r="AF180" s="463">
        <v>0.95811999999999997</v>
      </c>
      <c r="AG180" s="463">
        <v>2.1690369999999999</v>
      </c>
      <c r="AH180" s="463">
        <v>6.1845369999999997</v>
      </c>
      <c r="AI180" s="463">
        <v>7.6064999999999994E-2</v>
      </c>
      <c r="AJ180" s="463">
        <v>1.1180079999999999</v>
      </c>
      <c r="AK180" s="463">
        <v>4.5768999999999997E-2</v>
      </c>
      <c r="AL180" s="463">
        <v>1.374992</v>
      </c>
      <c r="AM180" s="463">
        <v>6.9364600000000003</v>
      </c>
      <c r="AN180" s="463">
        <v>1.336627</v>
      </c>
      <c r="AO180" s="463">
        <v>3.2159E-2</v>
      </c>
      <c r="AP180" s="463">
        <v>0.47877199999999998</v>
      </c>
      <c r="AQ180" s="463">
        <v>5.9189999999999998E-3</v>
      </c>
      <c r="AR180" s="781">
        <v>0.152419</v>
      </c>
      <c r="AS180" s="463">
        <v>3.5959999999999999E-2</v>
      </c>
      <c r="AT180" s="463">
        <v>0.12548699999999999</v>
      </c>
      <c r="AU180" s="463">
        <v>51.036839999999998</v>
      </c>
      <c r="AV180" s="463">
        <v>0.60483299999999995</v>
      </c>
      <c r="AW180" s="463">
        <v>0.29996099999999998</v>
      </c>
      <c r="AX180" s="463">
        <v>5.7948579999999996</v>
      </c>
      <c r="AY180" s="463">
        <v>0.389625</v>
      </c>
      <c r="AZ180" s="463">
        <v>5.4781719999999998</v>
      </c>
      <c r="BA180" s="463">
        <v>0.14203199999999999</v>
      </c>
      <c r="BB180" s="463">
        <v>1.9522630000000001</v>
      </c>
      <c r="BC180" s="463">
        <v>3.5111999999999997E-2</v>
      </c>
      <c r="BD180" s="463">
        <v>0.26226500000000003</v>
      </c>
      <c r="BE180" s="463">
        <v>0.13067200000000001</v>
      </c>
      <c r="BF180" s="463">
        <v>8.8139999999999996E-2</v>
      </c>
      <c r="BG180" s="463">
        <v>0.128388</v>
      </c>
      <c r="BH180" s="463">
        <v>1.2656149999999999</v>
      </c>
      <c r="BI180" s="463">
        <v>4.5818999999999999E-2</v>
      </c>
      <c r="BJ180" s="463">
        <v>3.6875939999999998</v>
      </c>
      <c r="BK180" s="463">
        <v>10.382555</v>
      </c>
      <c r="BL180" s="463">
        <v>323.266727</v>
      </c>
      <c r="BM180" s="463">
        <v>0.228744</v>
      </c>
      <c r="BN180" s="463">
        <v>8.7711830000000006</v>
      </c>
      <c r="BO180" s="463">
        <v>32.677943999999997</v>
      </c>
      <c r="BP180" s="463">
        <v>0.15826499999999999</v>
      </c>
      <c r="BQ180" s="463">
        <v>2.6544999999999999E-2</v>
      </c>
      <c r="BR180" s="463">
        <v>21.643488999999999</v>
      </c>
      <c r="BS180" s="463">
        <v>0.104966</v>
      </c>
      <c r="BT180" s="463">
        <v>0.15850600000000001</v>
      </c>
      <c r="BU180" s="463">
        <v>4.6984999999999999E-2</v>
      </c>
      <c r="BV180" s="463">
        <v>3.1170710000000001</v>
      </c>
      <c r="BW180" s="463">
        <v>0.33759699999999998</v>
      </c>
      <c r="BX180" s="463">
        <v>36.492454000000002</v>
      </c>
      <c r="BY180" s="463">
        <v>25.883033000000001</v>
      </c>
      <c r="BZ180" s="463">
        <v>2.2363999999999998E-2</v>
      </c>
      <c r="CA180" s="463">
        <v>0.17196900000000001</v>
      </c>
    </row>
    <row r="181" spans="1:79" ht="15" x14ac:dyDescent="0.25">
      <c r="A181" s="449">
        <v>172</v>
      </c>
      <c r="B181" s="440" t="s">
        <v>3</v>
      </c>
      <c r="C181" s="441" t="s">
        <v>511</v>
      </c>
      <c r="D181" s="442" t="s">
        <v>0</v>
      </c>
      <c r="E181" s="461">
        <v>9667.5835950000001</v>
      </c>
      <c r="F181" s="461">
        <v>9953.3963899999999</v>
      </c>
      <c r="G181" s="461">
        <v>23498.66663</v>
      </c>
      <c r="H181" s="461">
        <v>114136.428367</v>
      </c>
      <c r="I181" s="461">
        <v>27567.324185000001</v>
      </c>
      <c r="J181" s="779">
        <v>5873.4422089999998</v>
      </c>
      <c r="K181" s="461">
        <v>5539.1843719999997</v>
      </c>
      <c r="L181" s="461">
        <v>22606.598430999999</v>
      </c>
      <c r="M181" s="461">
        <v>9988.3323729999993</v>
      </c>
      <c r="N181" s="461">
        <v>27158.868517999999</v>
      </c>
      <c r="O181" s="461">
        <v>9822.6748759999991</v>
      </c>
      <c r="P181" s="461">
        <v>14961.431188</v>
      </c>
      <c r="Q181" s="461">
        <v>7460.5914890000004</v>
      </c>
      <c r="R181" s="461">
        <v>15944.899041999999</v>
      </c>
      <c r="S181" s="461">
        <v>33671.765523000002</v>
      </c>
      <c r="T181" s="461">
        <v>53785.643470000003</v>
      </c>
      <c r="U181" s="461">
        <v>64118.684894999999</v>
      </c>
      <c r="V181" s="461">
        <v>39377.225101999997</v>
      </c>
      <c r="W181" s="461">
        <v>9675.6973990000006</v>
      </c>
      <c r="X181" s="461">
        <v>5229.0067909999998</v>
      </c>
      <c r="Y181" s="651">
        <v>5925.9289369999997</v>
      </c>
      <c r="Z181" s="652">
        <v>10880.889972999999</v>
      </c>
      <c r="AA181" s="461">
        <v>66240.094194000005</v>
      </c>
      <c r="AB181" s="461">
        <v>27141.640177000001</v>
      </c>
      <c r="AC181" s="461">
        <v>10630.2148</v>
      </c>
      <c r="AD181" s="461">
        <v>51792.753427000003</v>
      </c>
      <c r="AE181" s="461">
        <v>13161.995435000001</v>
      </c>
      <c r="AF181" s="461">
        <v>21171.697354</v>
      </c>
      <c r="AG181" s="461">
        <v>24723.663816</v>
      </c>
      <c r="AH181" s="461">
        <v>34090.879657999998</v>
      </c>
      <c r="AI181" s="461">
        <v>6681.0256939999999</v>
      </c>
      <c r="AJ181" s="461">
        <v>23184.429260000001</v>
      </c>
      <c r="AK181" s="461">
        <v>7571.7332139999999</v>
      </c>
      <c r="AL181" s="461">
        <v>19229.57806</v>
      </c>
      <c r="AM181" s="461">
        <v>41622.060170999997</v>
      </c>
      <c r="AN181" s="461">
        <v>34584.583661999997</v>
      </c>
      <c r="AO181" s="461">
        <v>6380.4201599999997</v>
      </c>
      <c r="AP181" s="461">
        <v>16490.927435000001</v>
      </c>
      <c r="AQ181" s="461">
        <v>5235.4086559999996</v>
      </c>
      <c r="AR181" s="779">
        <v>6196.5414879999998</v>
      </c>
      <c r="AS181" s="461">
        <v>7678.7627599999996</v>
      </c>
      <c r="AT181" s="461">
        <v>11638.667292</v>
      </c>
      <c r="AU181" s="461">
        <v>46049.407808999997</v>
      </c>
      <c r="AV181" s="461">
        <v>11083.383253</v>
      </c>
      <c r="AW181" s="461">
        <v>11853.413479000001</v>
      </c>
      <c r="AX181" s="461">
        <v>34466.174677000003</v>
      </c>
      <c r="AY181" s="461">
        <v>31466.653219</v>
      </c>
      <c r="AZ181" s="461">
        <v>14095.08697</v>
      </c>
      <c r="BA181" s="461">
        <v>6586.4736089999997</v>
      </c>
      <c r="BB181" s="461">
        <v>12645.424239</v>
      </c>
      <c r="BC181" s="461">
        <v>4897.649324</v>
      </c>
      <c r="BD181" s="461">
        <v>15258.177142</v>
      </c>
      <c r="BE181" s="461">
        <v>9277.9314990000003</v>
      </c>
      <c r="BF181" s="461">
        <v>10235.945003000001</v>
      </c>
      <c r="BG181" s="461">
        <v>6731.6560749999999</v>
      </c>
      <c r="BH181" s="461">
        <v>19605.524382</v>
      </c>
      <c r="BI181" s="461">
        <v>10225.167681000001</v>
      </c>
      <c r="BJ181" s="461">
        <v>51458.837589000002</v>
      </c>
      <c r="BK181" s="461">
        <v>17572.744989999999</v>
      </c>
      <c r="BL181" s="640">
        <v>248335.26872699999</v>
      </c>
      <c r="BM181" s="461">
        <v>9853.934346</v>
      </c>
      <c r="BN181" s="461">
        <v>35609.315291999999</v>
      </c>
      <c r="BO181" s="461">
        <v>55346.317442</v>
      </c>
      <c r="BP181" s="461">
        <v>7540.5091579999998</v>
      </c>
      <c r="BQ181" s="461">
        <v>6372.5977860000003</v>
      </c>
      <c r="BR181" s="461">
        <v>63622.152096999998</v>
      </c>
      <c r="BS181" s="461">
        <v>9351.6918440000009</v>
      </c>
      <c r="BT181" s="461">
        <v>11386.75143</v>
      </c>
      <c r="BU181" s="461">
        <v>7731.0026150000003</v>
      </c>
      <c r="BV181" s="461">
        <v>24391.292042000001</v>
      </c>
      <c r="BW181" s="461">
        <v>12714.788216999999</v>
      </c>
      <c r="BX181" s="461">
        <v>108038.27649</v>
      </c>
      <c r="BY181" s="461">
        <v>59658.503341000003</v>
      </c>
      <c r="BZ181" s="461">
        <v>4404.0698130000001</v>
      </c>
      <c r="CA181" s="461">
        <v>13534.485795000001</v>
      </c>
    </row>
    <row r="182" spans="1:79" ht="15" x14ac:dyDescent="0.25">
      <c r="A182" s="449">
        <v>173</v>
      </c>
      <c r="B182" s="440"/>
      <c r="C182" s="440"/>
      <c r="D182" s="442" t="s">
        <v>451</v>
      </c>
      <c r="E182" s="461">
        <v>30745.514729999999</v>
      </c>
      <c r="F182" s="461">
        <v>31940.324431000001</v>
      </c>
      <c r="G182" s="461">
        <v>74409.188020000001</v>
      </c>
      <c r="H182" s="461">
        <v>378107.62066399999</v>
      </c>
      <c r="I182" s="461">
        <v>84966.209466</v>
      </c>
      <c r="J182" s="779">
        <v>17634.435114</v>
      </c>
      <c r="K182" s="461">
        <v>16408.256911</v>
      </c>
      <c r="L182" s="461">
        <v>63111.275519000003</v>
      </c>
      <c r="M182" s="461">
        <v>32220.592273999999</v>
      </c>
      <c r="N182" s="461">
        <v>86755.030906</v>
      </c>
      <c r="O182" s="461">
        <v>30706.791267000001</v>
      </c>
      <c r="P182" s="461">
        <v>46041.376123000002</v>
      </c>
      <c r="Q182" s="461">
        <v>19579.249023</v>
      </c>
      <c r="R182" s="461">
        <v>53658.168174999999</v>
      </c>
      <c r="S182" s="461">
        <v>85984.069361999995</v>
      </c>
      <c r="T182" s="461">
        <v>186017.85058599999</v>
      </c>
      <c r="U182" s="461">
        <v>171726.281525</v>
      </c>
      <c r="V182" s="461">
        <v>118761.188427</v>
      </c>
      <c r="W182" s="461">
        <v>31036.408498000001</v>
      </c>
      <c r="X182" s="461">
        <v>14011.035255999999</v>
      </c>
      <c r="Y182" s="651">
        <v>18769.264480000002</v>
      </c>
      <c r="Z182" s="652">
        <v>36748.162159</v>
      </c>
      <c r="AA182" s="461">
        <v>199249.16631599999</v>
      </c>
      <c r="AB182" s="461">
        <v>65403.135229</v>
      </c>
      <c r="AC182" s="461">
        <v>31274.774735999999</v>
      </c>
      <c r="AD182" s="461">
        <v>185168.78056799999</v>
      </c>
      <c r="AE182" s="461">
        <v>38443.457295</v>
      </c>
      <c r="AF182" s="461">
        <v>69833.984398000001</v>
      </c>
      <c r="AG182" s="461">
        <v>82519.344112000006</v>
      </c>
      <c r="AH182" s="461">
        <v>106927.99368499999</v>
      </c>
      <c r="AI182" s="461">
        <v>22974.491228999999</v>
      </c>
      <c r="AJ182" s="461">
        <v>76922.120758999998</v>
      </c>
      <c r="AK182" s="461">
        <v>23141.253075000001</v>
      </c>
      <c r="AL182" s="461">
        <v>53982.769109000001</v>
      </c>
      <c r="AM182" s="461">
        <v>131407.94123500001</v>
      </c>
      <c r="AN182" s="461">
        <v>84269.492811999997</v>
      </c>
      <c r="AO182" s="461">
        <v>20838.717584000002</v>
      </c>
      <c r="AP182" s="461">
        <v>52658.845032999998</v>
      </c>
      <c r="AQ182" s="461">
        <v>16862.399537000001</v>
      </c>
      <c r="AR182" s="779">
        <v>18614.389468000001</v>
      </c>
      <c r="AS182" s="461">
        <v>24636.864395000001</v>
      </c>
      <c r="AT182" s="461">
        <v>37793.239109000002</v>
      </c>
      <c r="AU182" s="461">
        <v>140143.42196800001</v>
      </c>
      <c r="AV182" s="461">
        <v>30065.789287</v>
      </c>
      <c r="AW182" s="461">
        <v>31354.092068000002</v>
      </c>
      <c r="AX182" s="461">
        <v>109559.567163</v>
      </c>
      <c r="AY182" s="461">
        <v>96914.239702000006</v>
      </c>
      <c r="AZ182" s="461">
        <v>37154.320589000003</v>
      </c>
      <c r="BA182" s="461">
        <v>20389.468313000001</v>
      </c>
      <c r="BB182" s="461">
        <v>39165.99927</v>
      </c>
      <c r="BC182" s="461">
        <v>15014.914535</v>
      </c>
      <c r="BD182" s="461">
        <v>49973.498639999998</v>
      </c>
      <c r="BE182" s="461">
        <v>29719.580568000001</v>
      </c>
      <c r="BF182" s="461">
        <v>32716.755260000002</v>
      </c>
      <c r="BG182" s="461">
        <v>22050.277996000001</v>
      </c>
      <c r="BH182" s="461">
        <v>64368.768504</v>
      </c>
      <c r="BI182" s="461">
        <v>31597.259982</v>
      </c>
      <c r="BJ182" s="461">
        <v>143380.987081</v>
      </c>
      <c r="BK182" s="461">
        <v>47040.846656000002</v>
      </c>
      <c r="BL182" s="640">
        <v>855672.22949699999</v>
      </c>
      <c r="BM182" s="461">
        <v>33964.589334999997</v>
      </c>
      <c r="BN182" s="461">
        <v>102616.773758</v>
      </c>
      <c r="BO182" s="461">
        <v>173441.464851</v>
      </c>
      <c r="BP182" s="461">
        <v>20849.601730999999</v>
      </c>
      <c r="BQ182" s="461">
        <v>16406.403192999998</v>
      </c>
      <c r="BR182" s="461">
        <v>221744.20491299999</v>
      </c>
      <c r="BS182" s="461">
        <v>31215.259164999999</v>
      </c>
      <c r="BT182" s="461">
        <v>34581.712593999997</v>
      </c>
      <c r="BU182" s="461">
        <v>23263.095437</v>
      </c>
      <c r="BV182" s="461">
        <v>81760.756659999999</v>
      </c>
      <c r="BW182" s="461">
        <v>37451.553982999998</v>
      </c>
      <c r="BX182" s="461">
        <v>342065.234192</v>
      </c>
      <c r="BY182" s="461">
        <v>167828.967221</v>
      </c>
      <c r="BZ182" s="461">
        <v>12965.362426</v>
      </c>
      <c r="CA182" s="461">
        <v>41354.773343000001</v>
      </c>
    </row>
    <row r="183" spans="1:79" ht="15" x14ac:dyDescent="0.25">
      <c r="A183" s="449">
        <v>174</v>
      </c>
      <c r="B183" s="440"/>
      <c r="C183" s="440"/>
      <c r="D183" s="442" t="s">
        <v>1</v>
      </c>
      <c r="E183" s="461">
        <v>26012.947465000001</v>
      </c>
      <c r="F183" s="461">
        <v>27075.187382</v>
      </c>
      <c r="G183" s="461">
        <v>62668.895660000002</v>
      </c>
      <c r="H183" s="461">
        <v>316647.42121100001</v>
      </c>
      <c r="I183" s="461">
        <v>71863.115938000003</v>
      </c>
      <c r="J183" s="779">
        <v>14885.061204</v>
      </c>
      <c r="K183" s="461">
        <v>13329.266814000001</v>
      </c>
      <c r="L183" s="461">
        <v>54601.853658</v>
      </c>
      <c r="M183" s="461">
        <v>27616.364366999998</v>
      </c>
      <c r="N183" s="461">
        <v>62184.074229999998</v>
      </c>
      <c r="O183" s="461">
        <v>26274.213274000002</v>
      </c>
      <c r="P183" s="461">
        <v>39276.154118999999</v>
      </c>
      <c r="Q183" s="461">
        <v>16978.139096999999</v>
      </c>
      <c r="R183" s="461">
        <v>44660.291817999998</v>
      </c>
      <c r="S183" s="461">
        <v>66338.763905</v>
      </c>
      <c r="T183" s="461">
        <v>152456.398713</v>
      </c>
      <c r="U183" s="461">
        <v>137719.37769299999</v>
      </c>
      <c r="V183" s="461">
        <v>96104.002966999993</v>
      </c>
      <c r="W183" s="461">
        <v>26250.454828999998</v>
      </c>
      <c r="X183" s="461">
        <v>11804.686385000001</v>
      </c>
      <c r="Y183" s="651">
        <v>15630.427647</v>
      </c>
      <c r="Z183" s="652">
        <v>30596.532589999999</v>
      </c>
      <c r="AA183" s="461">
        <v>160626.41049800001</v>
      </c>
      <c r="AB183" s="461">
        <v>49806.275274</v>
      </c>
      <c r="AC183" s="461">
        <v>26185.227008999998</v>
      </c>
      <c r="AD183" s="461">
        <v>150674.313195</v>
      </c>
      <c r="AE183" s="461">
        <v>32468.984065000001</v>
      </c>
      <c r="AF183" s="461">
        <v>58354.470161999998</v>
      </c>
      <c r="AG183" s="461">
        <v>60331.212028000002</v>
      </c>
      <c r="AH183" s="461">
        <v>81303.790890000004</v>
      </c>
      <c r="AI183" s="461">
        <v>18910.153254000001</v>
      </c>
      <c r="AJ183" s="461">
        <v>63665.449158000003</v>
      </c>
      <c r="AK183" s="461">
        <v>19886.737639999999</v>
      </c>
      <c r="AL183" s="461">
        <v>43307.267437000002</v>
      </c>
      <c r="AM183" s="461">
        <v>109711.19244499999</v>
      </c>
      <c r="AN183" s="461">
        <v>62593.971056000002</v>
      </c>
      <c r="AO183" s="461">
        <v>17609.330870999998</v>
      </c>
      <c r="AP183" s="461">
        <v>43290.344254000003</v>
      </c>
      <c r="AQ183" s="461">
        <v>14286.352296999999</v>
      </c>
      <c r="AR183" s="779">
        <v>15695.47551</v>
      </c>
      <c r="AS183" s="461">
        <v>20979.352976999999</v>
      </c>
      <c r="AT183" s="461">
        <v>31503.994708999999</v>
      </c>
      <c r="AU183" s="461">
        <v>110520.559536</v>
      </c>
      <c r="AV183" s="461">
        <v>25588.977196</v>
      </c>
      <c r="AW183" s="461">
        <v>27096.369863</v>
      </c>
      <c r="AX183" s="461">
        <v>87610.797581000006</v>
      </c>
      <c r="AY183" s="461">
        <v>79110.065463999999</v>
      </c>
      <c r="AZ183" s="461">
        <v>28059.043039</v>
      </c>
      <c r="BA183" s="461">
        <v>16722.193748000002</v>
      </c>
      <c r="BB183" s="461">
        <v>27908.556036000002</v>
      </c>
      <c r="BC183" s="461">
        <v>12590.282727</v>
      </c>
      <c r="BD183" s="461">
        <v>41568.716195000001</v>
      </c>
      <c r="BE183" s="461">
        <v>24378.67196</v>
      </c>
      <c r="BF183" s="461">
        <v>27637.768007999999</v>
      </c>
      <c r="BG183" s="461">
        <v>17961.760445</v>
      </c>
      <c r="BH183" s="461">
        <v>52403.880542999999</v>
      </c>
      <c r="BI183" s="461">
        <v>26942.561038</v>
      </c>
      <c r="BJ183" s="461">
        <v>111337.212572</v>
      </c>
      <c r="BK183" s="461">
        <v>34138.020553000002</v>
      </c>
      <c r="BL183" s="640">
        <v>690016.18888799998</v>
      </c>
      <c r="BM183" s="461">
        <v>28012.458767</v>
      </c>
      <c r="BN183" s="461">
        <v>72341.639739000006</v>
      </c>
      <c r="BO183" s="461">
        <v>139221.52466299999</v>
      </c>
      <c r="BP183" s="461">
        <v>17884.907833000001</v>
      </c>
      <c r="BQ183" s="461">
        <v>13404.320207999999</v>
      </c>
      <c r="BR183" s="461">
        <v>182307.73933499999</v>
      </c>
      <c r="BS183" s="461">
        <v>26019.238022000001</v>
      </c>
      <c r="BT183" s="461">
        <v>28828.350901999998</v>
      </c>
      <c r="BU183" s="461">
        <v>19808.526403</v>
      </c>
      <c r="BV183" s="461">
        <v>67828.333528999996</v>
      </c>
      <c r="BW183" s="461">
        <v>30778.775195999999</v>
      </c>
      <c r="BX183" s="461">
        <v>279012.59354899998</v>
      </c>
      <c r="BY183" s="461">
        <v>139607.31432199999</v>
      </c>
      <c r="BZ183" s="461">
        <v>11178.04667</v>
      </c>
      <c r="CA183" s="461">
        <v>34404.510034999999</v>
      </c>
    </row>
    <row r="184" spans="1:79" ht="15" x14ac:dyDescent="0.25">
      <c r="A184" s="449">
        <v>175</v>
      </c>
      <c r="B184" s="440"/>
      <c r="C184" s="440"/>
      <c r="D184" s="442" t="s">
        <v>452</v>
      </c>
      <c r="E184" s="461">
        <v>15778.745192</v>
      </c>
      <c r="F184" s="461">
        <v>16857.339355</v>
      </c>
      <c r="G184" s="461">
        <v>38882.612723999999</v>
      </c>
      <c r="H184" s="461">
        <v>195846.14407400001</v>
      </c>
      <c r="I184" s="461">
        <v>45295.888063999999</v>
      </c>
      <c r="J184" s="779">
        <v>9349.8950970000005</v>
      </c>
      <c r="K184" s="461">
        <v>8820.8808000000008</v>
      </c>
      <c r="L184" s="461">
        <v>34027.573060000002</v>
      </c>
      <c r="M184" s="461">
        <v>17453.809293999999</v>
      </c>
      <c r="N184" s="461">
        <v>47103.604764000003</v>
      </c>
      <c r="O184" s="461">
        <v>16278.914363</v>
      </c>
      <c r="P184" s="461">
        <v>23743.385821</v>
      </c>
      <c r="Q184" s="461">
        <v>10613.507390000001</v>
      </c>
      <c r="R184" s="461">
        <v>27882.639056</v>
      </c>
      <c r="S184" s="461">
        <v>49213.243395999998</v>
      </c>
      <c r="T184" s="461">
        <v>95189.619995999994</v>
      </c>
      <c r="U184" s="461">
        <v>95469.716362000006</v>
      </c>
      <c r="V184" s="461">
        <v>67198.746908000001</v>
      </c>
      <c r="W184" s="461">
        <v>16024.798164</v>
      </c>
      <c r="X184" s="461">
        <v>7663.4550730000001</v>
      </c>
      <c r="Y184" s="651">
        <v>9724.5631240000002</v>
      </c>
      <c r="Z184" s="652">
        <v>18859.661852000001</v>
      </c>
      <c r="AA184" s="461">
        <v>106376.184289</v>
      </c>
      <c r="AB184" s="461">
        <v>38405.432398999998</v>
      </c>
      <c r="AC184" s="461">
        <v>17298.063017</v>
      </c>
      <c r="AD184" s="461">
        <v>94279.599616000007</v>
      </c>
      <c r="AE184" s="461">
        <v>20280.587428999999</v>
      </c>
      <c r="AF184" s="461">
        <v>36197.722232</v>
      </c>
      <c r="AG184" s="461">
        <v>43954.334906999997</v>
      </c>
      <c r="AH184" s="461">
        <v>57014.220819000002</v>
      </c>
      <c r="AI184" s="461">
        <v>11728.802109</v>
      </c>
      <c r="AJ184" s="461">
        <v>39299.408811000001</v>
      </c>
      <c r="AK184" s="461">
        <v>11890.738047000001</v>
      </c>
      <c r="AL184" s="461">
        <v>30370.883268000001</v>
      </c>
      <c r="AM184" s="461">
        <v>68324.326625000002</v>
      </c>
      <c r="AN184" s="461">
        <v>49877.906308999998</v>
      </c>
      <c r="AO184" s="461">
        <v>11194.561758</v>
      </c>
      <c r="AP184" s="461">
        <v>27351.973379999999</v>
      </c>
      <c r="AQ184" s="461">
        <v>8662.4426370000001</v>
      </c>
      <c r="AR184" s="779">
        <v>9768.4885709999999</v>
      </c>
      <c r="AS184" s="461">
        <v>13086.945202000001</v>
      </c>
      <c r="AT184" s="461">
        <v>19588.433990000001</v>
      </c>
      <c r="AU184" s="461">
        <v>74440.553444999998</v>
      </c>
      <c r="AV184" s="461">
        <v>16205.332949</v>
      </c>
      <c r="AW184" s="461">
        <v>17303.899078999999</v>
      </c>
      <c r="AX184" s="461">
        <v>59961.988867</v>
      </c>
      <c r="AY184" s="461">
        <v>51677.500032999997</v>
      </c>
      <c r="AZ184" s="461">
        <v>20924.949009</v>
      </c>
      <c r="BA184" s="461">
        <v>11021.797637</v>
      </c>
      <c r="BB184" s="461">
        <v>21510.368269999999</v>
      </c>
      <c r="BC184" s="461">
        <v>7935.046574</v>
      </c>
      <c r="BD184" s="461">
        <v>25759.745180000002</v>
      </c>
      <c r="BE184" s="461">
        <v>15660.122068000001</v>
      </c>
      <c r="BF184" s="461">
        <v>16829.325390999998</v>
      </c>
      <c r="BG184" s="461">
        <v>11614.400428999999</v>
      </c>
      <c r="BH184" s="461">
        <v>33854.628703000002</v>
      </c>
      <c r="BI184" s="461">
        <v>16489.140134000001</v>
      </c>
      <c r="BJ184" s="461">
        <v>79747.536019000006</v>
      </c>
      <c r="BK184" s="461">
        <v>26647.135117999998</v>
      </c>
      <c r="BL184" s="640">
        <v>439304.41450299998</v>
      </c>
      <c r="BM184" s="461">
        <v>17390.204837000001</v>
      </c>
      <c r="BN184" s="461">
        <v>57852.648690000002</v>
      </c>
      <c r="BO184" s="461">
        <v>91293.178316000005</v>
      </c>
      <c r="BP184" s="461">
        <v>11431.95631</v>
      </c>
      <c r="BQ184" s="461">
        <v>9291.1753879999997</v>
      </c>
      <c r="BR184" s="461">
        <v>113585.128</v>
      </c>
      <c r="BS184" s="461">
        <v>16290.777748</v>
      </c>
      <c r="BT184" s="461">
        <v>18303.618278000002</v>
      </c>
      <c r="BU184" s="461">
        <v>12161.497357</v>
      </c>
      <c r="BV184" s="461">
        <v>42119.603622000002</v>
      </c>
      <c r="BW184" s="461">
        <v>20090.760386999998</v>
      </c>
      <c r="BX184" s="461">
        <v>178588.71958</v>
      </c>
      <c r="BY184" s="461">
        <v>90887.130109000005</v>
      </c>
      <c r="BZ184" s="461">
        <v>6812.12727</v>
      </c>
      <c r="CA184" s="461">
        <v>22009.252535</v>
      </c>
    </row>
    <row r="185" spans="1:79" ht="15" x14ac:dyDescent="0.25">
      <c r="A185" s="449">
        <v>176</v>
      </c>
      <c r="B185" s="443"/>
      <c r="C185" s="443" t="s">
        <v>512</v>
      </c>
      <c r="D185" s="444" t="s">
        <v>0</v>
      </c>
      <c r="E185" s="462">
        <v>187.58417</v>
      </c>
      <c r="F185" s="462">
        <v>195.554528</v>
      </c>
      <c r="G185" s="462">
        <v>473.07260000000002</v>
      </c>
      <c r="H185" s="462">
        <v>3215.6574479999999</v>
      </c>
      <c r="I185" s="462">
        <v>563.62069299999996</v>
      </c>
      <c r="J185" s="780">
        <v>71</v>
      </c>
      <c r="K185" s="462">
        <v>98.790313999999995</v>
      </c>
      <c r="L185" s="462">
        <v>462.33092099999999</v>
      </c>
      <c r="M185" s="462">
        <v>176.520591</v>
      </c>
      <c r="N185" s="462">
        <v>481.31321000000003</v>
      </c>
      <c r="O185" s="462">
        <v>185.12993800000001</v>
      </c>
      <c r="P185" s="462">
        <v>302.91192699999999</v>
      </c>
      <c r="Q185" s="462">
        <v>139.23146299999999</v>
      </c>
      <c r="R185" s="462">
        <v>314.397222</v>
      </c>
      <c r="S185" s="462">
        <v>615.59567000000004</v>
      </c>
      <c r="T185" s="462">
        <v>1267.426868</v>
      </c>
      <c r="U185" s="462">
        <v>1425.830663</v>
      </c>
      <c r="V185" s="462">
        <v>735.58172500000001</v>
      </c>
      <c r="W185" s="462">
        <v>186.79066499999999</v>
      </c>
      <c r="X185" s="462">
        <v>94.361929000000003</v>
      </c>
      <c r="Y185" s="653">
        <v>57</v>
      </c>
      <c r="Z185" s="654">
        <v>116</v>
      </c>
      <c r="AA185" s="462">
        <v>1672.9667420000001</v>
      </c>
      <c r="AB185" s="462">
        <v>489.04501900000002</v>
      </c>
      <c r="AC185" s="462">
        <v>198.26292100000001</v>
      </c>
      <c r="AD185" s="462">
        <v>1216.8339539999999</v>
      </c>
      <c r="AE185" s="462">
        <v>247.90523300000001</v>
      </c>
      <c r="AF185" s="462">
        <v>451.67589199999998</v>
      </c>
      <c r="AG185" s="462">
        <v>435.56284399999998</v>
      </c>
      <c r="AH185" s="462">
        <v>631.84336800000005</v>
      </c>
      <c r="AI185" s="462">
        <v>130.86083400000001</v>
      </c>
      <c r="AJ185" s="462">
        <v>475.42065600000001</v>
      </c>
      <c r="AK185" s="462">
        <v>149.54160200000001</v>
      </c>
      <c r="AL185" s="462">
        <v>333.76981799999999</v>
      </c>
      <c r="AM185" s="462">
        <v>832.24067500000001</v>
      </c>
      <c r="AN185" s="462">
        <v>596.28321200000005</v>
      </c>
      <c r="AO185" s="462">
        <v>119.42177100000001</v>
      </c>
      <c r="AP185" s="462">
        <v>307.65346399999999</v>
      </c>
      <c r="AQ185" s="462">
        <v>101.361058</v>
      </c>
      <c r="AR185" s="780">
        <v>117.96899000000001</v>
      </c>
      <c r="AS185" s="462">
        <v>137.61987199999999</v>
      </c>
      <c r="AT185" s="462">
        <v>219.60474400000001</v>
      </c>
      <c r="AU185" s="462">
        <v>1097.34683</v>
      </c>
      <c r="AV185" s="462">
        <v>219.579758</v>
      </c>
      <c r="AW185" s="462">
        <v>228.383005</v>
      </c>
      <c r="AX185" s="462">
        <v>697.76542700000005</v>
      </c>
      <c r="AY185" s="462">
        <v>587.38225399999999</v>
      </c>
      <c r="AZ185" s="462">
        <v>257.29206900000003</v>
      </c>
      <c r="BA185" s="462">
        <v>128.90998200000001</v>
      </c>
      <c r="BB185" s="462">
        <v>216.34731199999999</v>
      </c>
      <c r="BC185" s="462">
        <v>96.126821000000007</v>
      </c>
      <c r="BD185" s="462">
        <v>273.950828</v>
      </c>
      <c r="BE185" s="462">
        <v>173.45448999999999</v>
      </c>
      <c r="BF185" s="462">
        <v>208.560338</v>
      </c>
      <c r="BG185" s="462">
        <v>123.064348</v>
      </c>
      <c r="BH185" s="462">
        <v>349.61787199999998</v>
      </c>
      <c r="BI185" s="462">
        <v>202.62820400000001</v>
      </c>
      <c r="BJ185" s="462">
        <v>1015.892307</v>
      </c>
      <c r="BK185" s="462">
        <v>323.36077</v>
      </c>
      <c r="BL185" s="641">
        <v>8488.1108029999996</v>
      </c>
      <c r="BM185" s="462">
        <v>200.20678699999999</v>
      </c>
      <c r="BN185" s="462">
        <v>635.13793099999998</v>
      </c>
      <c r="BO185" s="462">
        <v>1525.3493579999999</v>
      </c>
      <c r="BP185" s="462">
        <v>145.271874</v>
      </c>
      <c r="BQ185" s="462">
        <v>119.697795</v>
      </c>
      <c r="BR185" s="462">
        <v>1799.620725</v>
      </c>
      <c r="BS185" s="462">
        <v>177.16728699999999</v>
      </c>
      <c r="BT185" s="462">
        <v>220.29528099999999</v>
      </c>
      <c r="BU185" s="462">
        <v>147.054856</v>
      </c>
      <c r="BV185" s="462">
        <v>484.69232899999997</v>
      </c>
      <c r="BW185" s="462">
        <v>244.19390200000001</v>
      </c>
      <c r="BX185" s="462">
        <v>2755.876718</v>
      </c>
      <c r="BY185" s="462">
        <v>1227.0795949999999</v>
      </c>
      <c r="BZ185" s="462">
        <v>81.698391999999998</v>
      </c>
      <c r="CA185" s="462">
        <v>255.60967400000001</v>
      </c>
    </row>
    <row r="186" spans="1:79" ht="15" x14ac:dyDescent="0.25">
      <c r="A186" s="449">
        <v>177</v>
      </c>
      <c r="B186" s="443"/>
      <c r="C186" s="443"/>
      <c r="D186" s="444" t="s">
        <v>451</v>
      </c>
      <c r="E186" s="462">
        <v>598.89333799999997</v>
      </c>
      <c r="F186" s="462">
        <v>626.58670199999995</v>
      </c>
      <c r="G186" s="462">
        <v>1496.5544400000001</v>
      </c>
      <c r="H186" s="462">
        <v>10301.535322</v>
      </c>
      <c r="I186" s="462">
        <v>1729.3375659999999</v>
      </c>
      <c r="J186" s="780">
        <v>284</v>
      </c>
      <c r="K186" s="462">
        <v>291.66656499999999</v>
      </c>
      <c r="L186" s="462">
        <v>1231.6327510000001</v>
      </c>
      <c r="M186" s="462">
        <v>569.21599100000003</v>
      </c>
      <c r="N186" s="462">
        <v>1540.711215</v>
      </c>
      <c r="O186" s="462">
        <v>578.78811700000006</v>
      </c>
      <c r="P186" s="462">
        <v>916.64027499999997</v>
      </c>
      <c r="Q186" s="462">
        <v>362.98508700000002</v>
      </c>
      <c r="R186" s="462">
        <v>1055.7279840000001</v>
      </c>
      <c r="S186" s="462">
        <v>1569.5298620000001</v>
      </c>
      <c r="T186" s="462">
        <v>4233.6492470000003</v>
      </c>
      <c r="U186" s="462">
        <v>3507.4725149999999</v>
      </c>
      <c r="V186" s="462">
        <v>2245.8739559999999</v>
      </c>
      <c r="W186" s="462">
        <v>601.90803400000004</v>
      </c>
      <c r="X186" s="462">
        <v>253.05335500000001</v>
      </c>
      <c r="Y186" s="653">
        <v>240</v>
      </c>
      <c r="Z186" s="654">
        <v>531</v>
      </c>
      <c r="AA186" s="462">
        <v>4512.6760590000004</v>
      </c>
      <c r="AB186" s="462">
        <v>1164.415035</v>
      </c>
      <c r="AC186" s="462">
        <v>584.23995500000001</v>
      </c>
      <c r="AD186" s="462">
        <v>4317.307742</v>
      </c>
      <c r="AE186" s="462">
        <v>717.31974100000002</v>
      </c>
      <c r="AF186" s="462">
        <v>1471.042694</v>
      </c>
      <c r="AG186" s="462">
        <v>1483.585456</v>
      </c>
      <c r="AH186" s="462">
        <v>1967.1201510000001</v>
      </c>
      <c r="AI186" s="462">
        <v>449.56117999999998</v>
      </c>
      <c r="AJ186" s="462">
        <v>1536.4387409999999</v>
      </c>
      <c r="AK186" s="462">
        <v>456.18910699999998</v>
      </c>
      <c r="AL186" s="462">
        <v>953.49752899999999</v>
      </c>
      <c r="AM186" s="462">
        <v>2624.3627700000002</v>
      </c>
      <c r="AN186" s="462">
        <v>1499.428557</v>
      </c>
      <c r="AO186" s="462">
        <v>387.64967200000001</v>
      </c>
      <c r="AP186" s="462">
        <v>964.74756100000002</v>
      </c>
      <c r="AQ186" s="462">
        <v>326.594472</v>
      </c>
      <c r="AR186" s="780">
        <v>351.90026599999999</v>
      </c>
      <c r="AS186" s="462">
        <v>440.60406499999999</v>
      </c>
      <c r="AT186" s="462">
        <v>709.66646100000003</v>
      </c>
      <c r="AU186" s="462">
        <v>2946.128009</v>
      </c>
      <c r="AV186" s="462">
        <v>570.60280399999999</v>
      </c>
      <c r="AW186" s="462">
        <v>600.78633200000002</v>
      </c>
      <c r="AX186" s="462">
        <v>2201.6302519999999</v>
      </c>
      <c r="AY186" s="462">
        <v>1813.0192340000001</v>
      </c>
      <c r="AZ186" s="462">
        <v>675.71159799999998</v>
      </c>
      <c r="BA186" s="462">
        <v>397.75241399999999</v>
      </c>
      <c r="BB186" s="462">
        <v>673.87125100000003</v>
      </c>
      <c r="BC186" s="462">
        <v>295.09539100000001</v>
      </c>
      <c r="BD186" s="462">
        <v>897.57165099999997</v>
      </c>
      <c r="BE186" s="462">
        <v>549.64712299999997</v>
      </c>
      <c r="BF186" s="462">
        <v>668.56448</v>
      </c>
      <c r="BG186" s="462">
        <v>399.95882599999999</v>
      </c>
      <c r="BH186" s="462">
        <v>1141.420754</v>
      </c>
      <c r="BI186" s="462">
        <v>628.43453699999998</v>
      </c>
      <c r="BJ186" s="462">
        <v>2930.6875220000002</v>
      </c>
      <c r="BK186" s="462">
        <v>843.69043699999997</v>
      </c>
      <c r="BL186" s="641">
        <v>23490.493732999999</v>
      </c>
      <c r="BM186" s="462">
        <v>689.04819399999997</v>
      </c>
      <c r="BN186" s="462">
        <v>1901.736134</v>
      </c>
      <c r="BO186" s="462">
        <v>3775.2243939999998</v>
      </c>
      <c r="BP186" s="462">
        <v>398.105276</v>
      </c>
      <c r="BQ186" s="462">
        <v>310.74398500000001</v>
      </c>
      <c r="BR186" s="462">
        <v>5694.3548849999997</v>
      </c>
      <c r="BS186" s="462">
        <v>591.43865300000004</v>
      </c>
      <c r="BT186" s="462">
        <v>669.26934200000005</v>
      </c>
      <c r="BU186" s="462">
        <v>441.92772500000001</v>
      </c>
      <c r="BV186" s="462">
        <v>1609.134405</v>
      </c>
      <c r="BW186" s="462">
        <v>710.42670699999996</v>
      </c>
      <c r="BX186" s="462">
        <v>8840.3797549999999</v>
      </c>
      <c r="BY186" s="462">
        <v>3319.8437429999999</v>
      </c>
      <c r="BZ186" s="462">
        <v>241.49405999999999</v>
      </c>
      <c r="CA186" s="462">
        <v>779.09354499999995</v>
      </c>
    </row>
    <row r="187" spans="1:79" ht="15" x14ac:dyDescent="0.25">
      <c r="A187" s="449">
        <v>178</v>
      </c>
      <c r="B187" s="443"/>
      <c r="C187" s="443"/>
      <c r="D187" s="444" t="s">
        <v>1</v>
      </c>
      <c r="E187" s="462">
        <v>508.139184</v>
      </c>
      <c r="F187" s="462">
        <v>534.33551599999998</v>
      </c>
      <c r="G187" s="462">
        <v>1293.7690130000001</v>
      </c>
      <c r="H187" s="462">
        <v>11105.737032000001</v>
      </c>
      <c r="I187" s="462">
        <v>1510.4819359999999</v>
      </c>
      <c r="J187" s="780">
        <v>233</v>
      </c>
      <c r="K187" s="462">
        <v>238.52591100000001</v>
      </c>
      <c r="L187" s="462">
        <v>1141.957969</v>
      </c>
      <c r="M187" s="462">
        <v>490.07381400000003</v>
      </c>
      <c r="N187" s="462">
        <v>1140.1081220000001</v>
      </c>
      <c r="O187" s="462">
        <v>496.83898099999999</v>
      </c>
      <c r="P187" s="462">
        <v>805.34239100000002</v>
      </c>
      <c r="Q187" s="462">
        <v>317.53525400000001</v>
      </c>
      <c r="R187" s="462">
        <v>888.63577099999998</v>
      </c>
      <c r="S187" s="462">
        <v>1253.5827589999999</v>
      </c>
      <c r="T187" s="462">
        <v>3773.2230119999999</v>
      </c>
      <c r="U187" s="462">
        <v>3287.9217650000001</v>
      </c>
      <c r="V187" s="462">
        <v>1859.9983340000001</v>
      </c>
      <c r="W187" s="462">
        <v>511.09552400000001</v>
      </c>
      <c r="X187" s="462">
        <v>214.95408</v>
      </c>
      <c r="Y187" s="653">
        <v>200</v>
      </c>
      <c r="Z187" s="654">
        <v>411</v>
      </c>
      <c r="AA187" s="462">
        <v>4198.6260810000003</v>
      </c>
      <c r="AB187" s="462">
        <v>908.89167499999996</v>
      </c>
      <c r="AC187" s="462">
        <v>489.97826300000003</v>
      </c>
      <c r="AD187" s="462">
        <v>3828.2396880000001</v>
      </c>
      <c r="AE187" s="462">
        <v>614.13125200000002</v>
      </c>
      <c r="AF187" s="462">
        <v>1269.5157549999999</v>
      </c>
      <c r="AG187" s="462">
        <v>1103.301359</v>
      </c>
      <c r="AH187" s="462">
        <v>1557.1568</v>
      </c>
      <c r="AI187" s="462">
        <v>372.58224999999999</v>
      </c>
      <c r="AJ187" s="462">
        <v>1312.2529609999999</v>
      </c>
      <c r="AK187" s="462">
        <v>393.70962600000001</v>
      </c>
      <c r="AL187" s="462">
        <v>775.09149300000001</v>
      </c>
      <c r="AM187" s="462">
        <v>2289.450429</v>
      </c>
      <c r="AN187" s="462">
        <v>1130.63543</v>
      </c>
      <c r="AO187" s="462">
        <v>329.21886799999999</v>
      </c>
      <c r="AP187" s="462">
        <v>806.464246</v>
      </c>
      <c r="AQ187" s="462">
        <v>277.00922600000001</v>
      </c>
      <c r="AR187" s="780">
        <v>298.78719000000001</v>
      </c>
      <c r="AS187" s="462">
        <v>376.75128000000001</v>
      </c>
      <c r="AT187" s="462">
        <v>596.80248099999994</v>
      </c>
      <c r="AU187" s="462">
        <v>2690.2812549999999</v>
      </c>
      <c r="AV187" s="462">
        <v>498.62470999999999</v>
      </c>
      <c r="AW187" s="462">
        <v>528.13788899999997</v>
      </c>
      <c r="AX187" s="462">
        <v>1883.214461</v>
      </c>
      <c r="AY187" s="462">
        <v>1507.61169</v>
      </c>
      <c r="AZ187" s="462">
        <v>520.07768299999998</v>
      </c>
      <c r="BA187" s="462">
        <v>331.28819299999998</v>
      </c>
      <c r="BB187" s="462">
        <v>489.72075699999999</v>
      </c>
      <c r="BC187" s="462">
        <v>249.42299399999999</v>
      </c>
      <c r="BD187" s="462">
        <v>751.30891399999996</v>
      </c>
      <c r="BE187" s="462">
        <v>456.05028299999998</v>
      </c>
      <c r="BF187" s="462">
        <v>568.52615000000003</v>
      </c>
      <c r="BG187" s="462">
        <v>329.11758900000001</v>
      </c>
      <c r="BH187" s="462">
        <v>943.25510299999996</v>
      </c>
      <c r="BI187" s="462">
        <v>537.20785699999999</v>
      </c>
      <c r="BJ187" s="462">
        <v>2401.089489</v>
      </c>
      <c r="BK187" s="462">
        <v>629.12408900000003</v>
      </c>
      <c r="BL187" s="641">
        <v>30160.009223000001</v>
      </c>
      <c r="BM187" s="462">
        <v>576.92941800000006</v>
      </c>
      <c r="BN187" s="462">
        <v>1357.3057120000001</v>
      </c>
      <c r="BO187" s="462">
        <v>3700.1787880000002</v>
      </c>
      <c r="BP187" s="462">
        <v>344.71508499999999</v>
      </c>
      <c r="BQ187" s="462">
        <v>254.96552800000001</v>
      </c>
      <c r="BR187" s="462">
        <v>5806.3263150000002</v>
      </c>
      <c r="BS187" s="462">
        <v>496.879526</v>
      </c>
      <c r="BT187" s="462">
        <v>562.41973700000005</v>
      </c>
      <c r="BU187" s="462">
        <v>378.14320700000002</v>
      </c>
      <c r="BV187" s="462">
        <v>1383.2954830000001</v>
      </c>
      <c r="BW187" s="462">
        <v>592.77269000000001</v>
      </c>
      <c r="BX187" s="462">
        <v>8952.071704</v>
      </c>
      <c r="BY187" s="462">
        <v>2942.3011759999999</v>
      </c>
      <c r="BZ187" s="462">
        <v>208.660144</v>
      </c>
      <c r="CA187" s="462">
        <v>656.73229100000003</v>
      </c>
    </row>
    <row r="188" spans="1:79" ht="15" x14ac:dyDescent="0.25">
      <c r="A188" s="449">
        <v>179</v>
      </c>
      <c r="B188" s="443"/>
      <c r="C188" s="443"/>
      <c r="D188" s="444" t="s">
        <v>452</v>
      </c>
      <c r="E188" s="462">
        <v>306.32863800000001</v>
      </c>
      <c r="F188" s="462">
        <v>328.20384100000001</v>
      </c>
      <c r="G188" s="462">
        <v>762.91889800000001</v>
      </c>
      <c r="H188" s="462">
        <v>4181.8986720000003</v>
      </c>
      <c r="I188" s="462">
        <v>896.17786999999998</v>
      </c>
      <c r="J188" s="780">
        <v>100</v>
      </c>
      <c r="K188" s="462">
        <v>155.793747</v>
      </c>
      <c r="L188" s="462">
        <v>640.68409199999996</v>
      </c>
      <c r="M188" s="462">
        <v>306.674893</v>
      </c>
      <c r="N188" s="462">
        <v>778.58992499999999</v>
      </c>
      <c r="O188" s="462">
        <v>305.48150700000002</v>
      </c>
      <c r="P188" s="462">
        <v>464.31408199999998</v>
      </c>
      <c r="Q188" s="462">
        <v>195.81403299999999</v>
      </c>
      <c r="R188" s="462">
        <v>543.40005399999995</v>
      </c>
      <c r="S188" s="462">
        <v>792.79426799999999</v>
      </c>
      <c r="T188" s="462">
        <v>2011.38814</v>
      </c>
      <c r="U188" s="462">
        <v>1620.7776650000001</v>
      </c>
      <c r="V188" s="462">
        <v>1172.0213570000001</v>
      </c>
      <c r="W188" s="462">
        <v>308.96437300000002</v>
      </c>
      <c r="X188" s="462">
        <v>137.529212</v>
      </c>
      <c r="Y188" s="653">
        <v>100</v>
      </c>
      <c r="Z188" s="654">
        <v>273</v>
      </c>
      <c r="AA188" s="462">
        <v>2054.2790909999999</v>
      </c>
      <c r="AB188" s="462">
        <v>621.59808699999996</v>
      </c>
      <c r="AC188" s="462">
        <v>322.02622000000002</v>
      </c>
      <c r="AD188" s="462">
        <v>1993.6537390000001</v>
      </c>
      <c r="AE188" s="462">
        <v>374.98244699999998</v>
      </c>
      <c r="AF188" s="462">
        <v>743.29919600000005</v>
      </c>
      <c r="AG188" s="462">
        <v>743.20107299999995</v>
      </c>
      <c r="AH188" s="462">
        <v>986.345595</v>
      </c>
      <c r="AI188" s="462">
        <v>227.95801599999999</v>
      </c>
      <c r="AJ188" s="462">
        <v>768.83726300000001</v>
      </c>
      <c r="AK188" s="462">
        <v>233.75045900000001</v>
      </c>
      <c r="AL188" s="462">
        <v>515.023146</v>
      </c>
      <c r="AM188" s="462">
        <v>1293.0164219999999</v>
      </c>
      <c r="AN188" s="462">
        <v>794.15569100000005</v>
      </c>
      <c r="AO188" s="462">
        <v>207.83167800000001</v>
      </c>
      <c r="AP188" s="462">
        <v>495.17228</v>
      </c>
      <c r="AQ188" s="462">
        <v>167.48602600000001</v>
      </c>
      <c r="AR188" s="780">
        <v>183.826381</v>
      </c>
      <c r="AS188" s="462">
        <v>233.14446000000001</v>
      </c>
      <c r="AT188" s="462">
        <v>365.35412400000001</v>
      </c>
      <c r="AU188" s="462">
        <v>1321.2645769999999</v>
      </c>
      <c r="AV188" s="462">
        <v>304.99820299999999</v>
      </c>
      <c r="AW188" s="462">
        <v>326.83238399999999</v>
      </c>
      <c r="AX188" s="462">
        <v>1116.740325</v>
      </c>
      <c r="AY188" s="462">
        <v>951.27436399999999</v>
      </c>
      <c r="AZ188" s="462">
        <v>347.428833</v>
      </c>
      <c r="BA188" s="462">
        <v>211.227352</v>
      </c>
      <c r="BB188" s="462">
        <v>347.54109999999997</v>
      </c>
      <c r="BC188" s="462">
        <v>154.72043500000001</v>
      </c>
      <c r="BD188" s="462">
        <v>459.43478299999998</v>
      </c>
      <c r="BE188" s="462">
        <v>288.02714900000001</v>
      </c>
      <c r="BF188" s="462">
        <v>341.75662499999999</v>
      </c>
      <c r="BG188" s="462">
        <v>208.717387</v>
      </c>
      <c r="BH188" s="462">
        <v>589.98225100000002</v>
      </c>
      <c r="BI188" s="462">
        <v>326.604512</v>
      </c>
      <c r="BJ188" s="462">
        <v>1452.593869</v>
      </c>
      <c r="BK188" s="462">
        <v>425.581976</v>
      </c>
      <c r="BL188" s="641">
        <v>8430.8007770000004</v>
      </c>
      <c r="BM188" s="462">
        <v>348.49946</v>
      </c>
      <c r="BN188" s="462">
        <v>944.59008400000005</v>
      </c>
      <c r="BO188" s="462">
        <v>1714.393012</v>
      </c>
      <c r="BP188" s="462">
        <v>216.860784</v>
      </c>
      <c r="BQ188" s="462">
        <v>174.63536099999999</v>
      </c>
      <c r="BR188" s="462">
        <v>2465.136348</v>
      </c>
      <c r="BS188" s="462">
        <v>306.43860999999998</v>
      </c>
      <c r="BT188" s="462">
        <v>351.45033999999998</v>
      </c>
      <c r="BU188" s="462">
        <v>230.21287599999999</v>
      </c>
      <c r="BV188" s="462">
        <v>799.06411600000001</v>
      </c>
      <c r="BW188" s="462">
        <v>376.75019500000002</v>
      </c>
      <c r="BX188" s="462">
        <v>3717.602093</v>
      </c>
      <c r="BY188" s="462">
        <v>1645.6545570000001</v>
      </c>
      <c r="BZ188" s="462">
        <v>126.440562</v>
      </c>
      <c r="CA188" s="462">
        <v>410.06344100000001</v>
      </c>
    </row>
    <row r="189" spans="1:79" ht="15" x14ac:dyDescent="0.25">
      <c r="A189" s="449">
        <v>180</v>
      </c>
      <c r="B189" s="440"/>
      <c r="C189" s="441" t="s">
        <v>513</v>
      </c>
      <c r="D189" s="442" t="s">
        <v>0</v>
      </c>
      <c r="E189" s="461">
        <v>0.94626399999999999</v>
      </c>
      <c r="F189" s="461">
        <v>1.67757</v>
      </c>
      <c r="G189" s="461">
        <v>14.161457</v>
      </c>
      <c r="H189" s="461">
        <v>813.86694999999997</v>
      </c>
      <c r="I189" s="461">
        <v>23.448730999999999</v>
      </c>
      <c r="J189" s="779">
        <v>0.42394199999999999</v>
      </c>
      <c r="K189" s="461">
        <v>1.1594949999999999</v>
      </c>
      <c r="L189" s="461">
        <v>39.134475000000002</v>
      </c>
      <c r="M189" s="461">
        <v>1.1937610000000001</v>
      </c>
      <c r="N189" s="461">
        <v>37.361828000000003</v>
      </c>
      <c r="O189" s="461">
        <v>1.0238130000000001</v>
      </c>
      <c r="P189" s="461">
        <v>10.862348000000001</v>
      </c>
      <c r="Q189" s="461">
        <v>2.2366950000000001</v>
      </c>
      <c r="R189" s="461">
        <v>4.4844350000000004</v>
      </c>
      <c r="S189" s="461">
        <v>83.493331999999995</v>
      </c>
      <c r="T189" s="461">
        <v>140.82103599999999</v>
      </c>
      <c r="U189" s="461">
        <v>364.23469599999999</v>
      </c>
      <c r="V189" s="461">
        <v>50.919998999999997</v>
      </c>
      <c r="W189" s="461">
        <v>1.121497</v>
      </c>
      <c r="X189" s="461">
        <v>0.72517399999999999</v>
      </c>
      <c r="Y189" s="651">
        <v>0.51403100000000002</v>
      </c>
      <c r="Z189" s="652">
        <v>1.666026</v>
      </c>
      <c r="AA189" s="461">
        <v>423.29568799999998</v>
      </c>
      <c r="AB189" s="461">
        <v>57.205967999999999</v>
      </c>
      <c r="AC189" s="461">
        <v>0.52876800000000002</v>
      </c>
      <c r="AD189" s="461">
        <v>133.44711000000001</v>
      </c>
      <c r="AE189" s="461">
        <v>5.5643700000000003</v>
      </c>
      <c r="AF189" s="461">
        <v>18.001344</v>
      </c>
      <c r="AG189" s="461">
        <v>20.145659999999999</v>
      </c>
      <c r="AH189" s="461">
        <v>48.169151999999997</v>
      </c>
      <c r="AI189" s="461">
        <v>1.1548389999999999</v>
      </c>
      <c r="AJ189" s="461">
        <v>23.323820999999999</v>
      </c>
      <c r="AK189" s="461">
        <v>1.3358110000000001</v>
      </c>
      <c r="AL189" s="461">
        <v>13.056654</v>
      </c>
      <c r="AM189" s="461">
        <v>60.878799999999998</v>
      </c>
      <c r="AN189" s="461">
        <v>56.898339999999997</v>
      </c>
      <c r="AO189" s="461">
        <v>0.67640800000000001</v>
      </c>
      <c r="AP189" s="461">
        <v>9.4171270000000007</v>
      </c>
      <c r="AQ189" s="461">
        <v>0.102199</v>
      </c>
      <c r="AR189" s="779">
        <v>1.4651160000000001</v>
      </c>
      <c r="AS189" s="461">
        <v>0.48670600000000003</v>
      </c>
      <c r="AT189" s="461">
        <v>2.681127</v>
      </c>
      <c r="AU189" s="461">
        <v>297.68575099999998</v>
      </c>
      <c r="AV189" s="461">
        <v>12.268427000000001</v>
      </c>
      <c r="AW189" s="461">
        <v>5.9444660000000002</v>
      </c>
      <c r="AX189" s="461">
        <v>55.769866</v>
      </c>
      <c r="AY189" s="461">
        <v>8.7422319999999996</v>
      </c>
      <c r="AZ189" s="461">
        <v>26.556643999999999</v>
      </c>
      <c r="BA189" s="461">
        <v>2.9383819999999998</v>
      </c>
      <c r="BB189" s="461">
        <v>13.053331999999999</v>
      </c>
      <c r="BC189" s="461">
        <v>0.637293</v>
      </c>
      <c r="BD189" s="461">
        <v>2.1396959999999998</v>
      </c>
      <c r="BE189" s="461">
        <v>2.643672</v>
      </c>
      <c r="BF189" s="461">
        <v>1.64212</v>
      </c>
      <c r="BG189" s="461">
        <v>1.9446810000000001</v>
      </c>
      <c r="BH189" s="461">
        <v>7.2710939999999997</v>
      </c>
      <c r="BI189" s="461">
        <v>1.0674490000000001</v>
      </c>
      <c r="BJ189" s="461">
        <v>106.829573</v>
      </c>
      <c r="BK189" s="461">
        <v>48.031588999999997</v>
      </c>
      <c r="BL189" s="640">
        <v>3851.1005209999998</v>
      </c>
      <c r="BM189" s="461">
        <v>3.0716109999999999</v>
      </c>
      <c r="BN189" s="461">
        <v>68.544118999999995</v>
      </c>
      <c r="BO189" s="461">
        <v>498.31508600000001</v>
      </c>
      <c r="BP189" s="461">
        <v>2.6550159999999998</v>
      </c>
      <c r="BQ189" s="461">
        <v>0.57956300000000005</v>
      </c>
      <c r="BR189" s="461">
        <v>427.90260899999998</v>
      </c>
      <c r="BS189" s="461">
        <v>1.46574</v>
      </c>
      <c r="BT189" s="461">
        <v>2.6528640000000001</v>
      </c>
      <c r="BU189" s="461">
        <v>1.106339</v>
      </c>
      <c r="BV189" s="461">
        <v>24.263815000000001</v>
      </c>
      <c r="BW189" s="461">
        <v>6.7608199999999998</v>
      </c>
      <c r="BX189" s="461">
        <v>578.54879200000005</v>
      </c>
      <c r="BY189" s="461">
        <v>166.94384099999999</v>
      </c>
      <c r="BZ189" s="461">
        <v>0.345221</v>
      </c>
      <c r="CA189" s="461">
        <v>3.794489</v>
      </c>
    </row>
    <row r="190" spans="1:79" ht="15" x14ac:dyDescent="0.25">
      <c r="A190" s="449">
        <v>181</v>
      </c>
      <c r="B190" s="440"/>
      <c r="C190" s="440"/>
      <c r="D190" s="442" t="s">
        <v>451</v>
      </c>
      <c r="E190" s="461">
        <v>1.2450570000000001</v>
      </c>
      <c r="F190" s="461">
        <v>3.6315759999999999</v>
      </c>
      <c r="G190" s="461">
        <v>34.788697999999997</v>
      </c>
      <c r="H190" s="461">
        <v>2317.0472880000002</v>
      </c>
      <c r="I190" s="461">
        <v>40.521327999999997</v>
      </c>
      <c r="J190" s="779">
        <v>0.70348699999999997</v>
      </c>
      <c r="K190" s="461">
        <v>1.777166</v>
      </c>
      <c r="L190" s="461">
        <v>42.883324000000002</v>
      </c>
      <c r="M190" s="461">
        <v>3.211179</v>
      </c>
      <c r="N190" s="461">
        <v>105.29285299999999</v>
      </c>
      <c r="O190" s="461">
        <v>1.854187</v>
      </c>
      <c r="P190" s="461">
        <v>16.173560999999999</v>
      </c>
      <c r="Q190" s="461">
        <v>0.95435300000000001</v>
      </c>
      <c r="R190" s="461">
        <v>7.9616530000000001</v>
      </c>
      <c r="S190" s="461">
        <v>173.93031400000001</v>
      </c>
      <c r="T190" s="461">
        <v>315.68212799999998</v>
      </c>
      <c r="U190" s="461">
        <v>575.18098399999997</v>
      </c>
      <c r="V190" s="461">
        <v>162.05497399999999</v>
      </c>
      <c r="W190" s="461">
        <v>2.526929</v>
      </c>
      <c r="X190" s="461">
        <v>1.0228539999999999</v>
      </c>
      <c r="Y190" s="651">
        <v>1.1120159999999999</v>
      </c>
      <c r="Z190" s="652">
        <v>2.8340589999999999</v>
      </c>
      <c r="AA190" s="461">
        <v>648.08124699999996</v>
      </c>
      <c r="AB190" s="461">
        <v>95.625303000000002</v>
      </c>
      <c r="AC190" s="461">
        <v>0.96742899999999998</v>
      </c>
      <c r="AD190" s="461">
        <v>421.66180900000001</v>
      </c>
      <c r="AE190" s="461">
        <v>5.0320010000000002</v>
      </c>
      <c r="AF190" s="461">
        <v>35.909056</v>
      </c>
      <c r="AG190" s="461">
        <v>86.284372000000005</v>
      </c>
      <c r="AH190" s="461">
        <v>110.120867</v>
      </c>
      <c r="AI190" s="461">
        <v>2.5280109999999998</v>
      </c>
      <c r="AJ190" s="461">
        <v>31.167957999999999</v>
      </c>
      <c r="AK190" s="461">
        <v>1.1255269999999999</v>
      </c>
      <c r="AL190" s="461">
        <v>30.800418000000001</v>
      </c>
      <c r="AM190" s="461">
        <v>130.087628</v>
      </c>
      <c r="AN190" s="461">
        <v>143.249684</v>
      </c>
      <c r="AO190" s="461">
        <v>0.83614200000000005</v>
      </c>
      <c r="AP190" s="461">
        <v>10.972378000000001</v>
      </c>
      <c r="AQ190" s="461">
        <v>0.28659899999999999</v>
      </c>
      <c r="AR190" s="779">
        <v>1.448418</v>
      </c>
      <c r="AS190" s="461">
        <v>1.2904599999999999</v>
      </c>
      <c r="AT190" s="461">
        <v>3.9661650000000002</v>
      </c>
      <c r="AU190" s="461">
        <v>482.67311100000001</v>
      </c>
      <c r="AV190" s="461">
        <v>3.3186849999999999</v>
      </c>
      <c r="AW190" s="461">
        <v>6.0079799999999999</v>
      </c>
      <c r="AX190" s="461">
        <v>173.19626600000001</v>
      </c>
      <c r="AY190" s="461">
        <v>17.319863000000002</v>
      </c>
      <c r="AZ190" s="461">
        <v>59.980212999999999</v>
      </c>
      <c r="BA190" s="461">
        <v>5.4666769999999998</v>
      </c>
      <c r="BB190" s="461">
        <v>42.061877000000003</v>
      </c>
      <c r="BC190" s="461">
        <v>1.8656919999999999</v>
      </c>
      <c r="BD190" s="461">
        <v>5.1867340000000004</v>
      </c>
      <c r="BE190" s="461">
        <v>2.5368940000000002</v>
      </c>
      <c r="BF190" s="461">
        <v>4.1579079999999999</v>
      </c>
      <c r="BG190" s="461">
        <v>3.4433889999999998</v>
      </c>
      <c r="BH190" s="461">
        <v>20.787582</v>
      </c>
      <c r="BI190" s="461">
        <v>1.336058</v>
      </c>
      <c r="BJ190" s="461">
        <v>275.99023299999999</v>
      </c>
      <c r="BK190" s="461">
        <v>95.480102000000002</v>
      </c>
      <c r="BL190" s="640">
        <v>7353.024958</v>
      </c>
      <c r="BM190" s="461">
        <v>7.8694030000000001</v>
      </c>
      <c r="BN190" s="461">
        <v>227.98115799999999</v>
      </c>
      <c r="BO190" s="461">
        <v>515.17914699999994</v>
      </c>
      <c r="BP190" s="461">
        <v>1.012913</v>
      </c>
      <c r="BQ190" s="461">
        <v>0.78628299999999995</v>
      </c>
      <c r="BR190" s="461">
        <v>906.35825999999997</v>
      </c>
      <c r="BS190" s="461">
        <v>3.6420949999999999</v>
      </c>
      <c r="BT190" s="461">
        <v>3.4495830000000001</v>
      </c>
      <c r="BU190" s="461">
        <v>1.389872</v>
      </c>
      <c r="BV190" s="461">
        <v>60.981966</v>
      </c>
      <c r="BW190" s="461">
        <v>6.1615799999999998</v>
      </c>
      <c r="BX190" s="461">
        <v>1713.7501030000001</v>
      </c>
      <c r="BY190" s="461">
        <v>280.38435099999998</v>
      </c>
      <c r="BZ190" s="461">
        <v>0.53833500000000001</v>
      </c>
      <c r="CA190" s="461">
        <v>7.1030990000000003</v>
      </c>
    </row>
    <row r="191" spans="1:79" ht="15" x14ac:dyDescent="0.25">
      <c r="A191" s="449">
        <v>182</v>
      </c>
      <c r="B191" s="440"/>
      <c r="C191" s="440"/>
      <c r="D191" s="442" t="s">
        <v>1</v>
      </c>
      <c r="E191" s="461">
        <v>3.4082710000000001</v>
      </c>
      <c r="F191" s="461">
        <v>6.4095899999999997</v>
      </c>
      <c r="G191" s="461">
        <v>63.309333000000002</v>
      </c>
      <c r="H191" s="461">
        <v>4411.2491149999996</v>
      </c>
      <c r="I191" s="461">
        <v>87.967813000000007</v>
      </c>
      <c r="J191" s="779">
        <v>1.4244049999999999</v>
      </c>
      <c r="K191" s="461">
        <v>2.9049839999999998</v>
      </c>
      <c r="L191" s="461">
        <v>114.451975</v>
      </c>
      <c r="M191" s="461">
        <v>4.5738009999999996</v>
      </c>
      <c r="N191" s="461">
        <v>92.097982000000002</v>
      </c>
      <c r="O191" s="461">
        <v>3.4656250000000002</v>
      </c>
      <c r="P191" s="461">
        <v>37.125763999999997</v>
      </c>
      <c r="Q191" s="461">
        <v>3.8031239999999999</v>
      </c>
      <c r="R191" s="461">
        <v>17.296537000000001</v>
      </c>
      <c r="S191" s="461">
        <v>165.68092100000001</v>
      </c>
      <c r="T191" s="461">
        <v>558.99421500000005</v>
      </c>
      <c r="U191" s="461">
        <v>917.48730499999999</v>
      </c>
      <c r="V191" s="461">
        <v>152.73540299999999</v>
      </c>
      <c r="W191" s="461">
        <v>4.9701050000000002</v>
      </c>
      <c r="X191" s="461">
        <v>2.3554629999999999</v>
      </c>
      <c r="Y191" s="651">
        <v>1.802505</v>
      </c>
      <c r="Z191" s="652">
        <v>5.729177</v>
      </c>
      <c r="AA191" s="461">
        <v>1061.8996979999999</v>
      </c>
      <c r="AB191" s="461">
        <v>83.750684000000007</v>
      </c>
      <c r="AC191" s="461">
        <v>1.6917089999999999</v>
      </c>
      <c r="AD191" s="461">
        <v>656.79512299999999</v>
      </c>
      <c r="AE191" s="461">
        <v>12.644949</v>
      </c>
      <c r="AF191" s="461">
        <v>70.525615000000002</v>
      </c>
      <c r="AG191" s="461">
        <v>61.456301000000003</v>
      </c>
      <c r="AH191" s="461">
        <v>123.34318</v>
      </c>
      <c r="AI191" s="461">
        <v>4.5728790000000004</v>
      </c>
      <c r="AJ191" s="461">
        <v>66.393857999999994</v>
      </c>
      <c r="AK191" s="461">
        <v>3.0916830000000002</v>
      </c>
      <c r="AL191" s="461">
        <v>32.742708</v>
      </c>
      <c r="AM191" s="461">
        <v>213.37811600000001</v>
      </c>
      <c r="AN191" s="461">
        <v>109.332593</v>
      </c>
      <c r="AO191" s="461">
        <v>2.0342859999999998</v>
      </c>
      <c r="AP191" s="461">
        <v>21.994298000000001</v>
      </c>
      <c r="AQ191" s="461">
        <v>0.54116799999999998</v>
      </c>
      <c r="AR191" s="779">
        <v>3.1108380000000002</v>
      </c>
      <c r="AS191" s="461">
        <v>2.4516070000000001</v>
      </c>
      <c r="AT191" s="461">
        <v>8.3493720000000007</v>
      </c>
      <c r="AU191" s="461">
        <v>721.82992200000001</v>
      </c>
      <c r="AV191" s="461">
        <v>16.072929999999999</v>
      </c>
      <c r="AW191" s="461">
        <v>14.713385000000001</v>
      </c>
      <c r="AX191" s="461">
        <v>230.22317200000001</v>
      </c>
      <c r="AY191" s="461">
        <v>26.948768999999999</v>
      </c>
      <c r="AZ191" s="461">
        <v>46.351967000000002</v>
      </c>
      <c r="BA191" s="461">
        <v>9.3511380000000006</v>
      </c>
      <c r="BB191" s="461">
        <v>31.682511999999999</v>
      </c>
      <c r="BC191" s="461">
        <v>3.2715139999999998</v>
      </c>
      <c r="BD191" s="461">
        <v>8.6276630000000001</v>
      </c>
      <c r="BE191" s="461">
        <v>6.8010260000000002</v>
      </c>
      <c r="BF191" s="461">
        <v>7.398218</v>
      </c>
      <c r="BG191" s="461">
        <v>5.7908470000000003</v>
      </c>
      <c r="BH191" s="461">
        <v>29.293604999999999</v>
      </c>
      <c r="BI191" s="461">
        <v>3.3116599999999998</v>
      </c>
      <c r="BJ191" s="461">
        <v>311.34204199999999</v>
      </c>
      <c r="BK191" s="461">
        <v>76.460493</v>
      </c>
      <c r="BL191" s="640">
        <v>17081.423334999999</v>
      </c>
      <c r="BM191" s="461">
        <v>15.255725999999999</v>
      </c>
      <c r="BN191" s="461">
        <v>152.87659400000001</v>
      </c>
      <c r="BO191" s="461">
        <v>1051.1034520000001</v>
      </c>
      <c r="BP191" s="461">
        <v>4.1067830000000001</v>
      </c>
      <c r="BQ191" s="461">
        <v>1.1447449999999999</v>
      </c>
      <c r="BR191" s="461">
        <v>1860.2486220000001</v>
      </c>
      <c r="BS191" s="461">
        <v>6.9953789999999998</v>
      </c>
      <c r="BT191" s="461">
        <v>6.9889890000000001</v>
      </c>
      <c r="BU191" s="461">
        <v>3.2431649999999999</v>
      </c>
      <c r="BV191" s="461">
        <v>98.745789000000002</v>
      </c>
      <c r="BW191" s="461">
        <v>13.094704999999999</v>
      </c>
      <c r="BX191" s="461">
        <v>3122.0057940000002</v>
      </c>
      <c r="BY191" s="461">
        <v>401.30048499999998</v>
      </c>
      <c r="BZ191" s="461">
        <v>1.1919550000000001</v>
      </c>
      <c r="CA191" s="461">
        <v>14.113607999999999</v>
      </c>
    </row>
    <row r="192" spans="1:79" ht="15" x14ac:dyDescent="0.25">
      <c r="A192" s="449">
        <v>183</v>
      </c>
      <c r="B192" s="440"/>
      <c r="C192" s="440"/>
      <c r="D192" s="442" t="s">
        <v>452</v>
      </c>
      <c r="E192" s="461">
        <v>3.4485000000000002E-2</v>
      </c>
      <c r="F192" s="461">
        <v>6.8940000000000001E-2</v>
      </c>
      <c r="G192" s="461">
        <v>0.89559500000000003</v>
      </c>
      <c r="H192" s="461">
        <v>59.911673999999998</v>
      </c>
      <c r="I192" s="461">
        <v>1.1833370000000001</v>
      </c>
      <c r="J192" s="779">
        <v>1.8409999999999999E-2</v>
      </c>
      <c r="K192" s="461">
        <v>0.129776</v>
      </c>
      <c r="L192" s="461">
        <v>1.0755459999999999</v>
      </c>
      <c r="M192" s="461">
        <v>0.133136</v>
      </c>
      <c r="N192" s="461">
        <v>4.9433230000000004</v>
      </c>
      <c r="O192" s="461">
        <v>5.0101E-2</v>
      </c>
      <c r="P192" s="461">
        <v>0.39016400000000001</v>
      </c>
      <c r="Q192" s="461">
        <v>3.8150999999999997E-2</v>
      </c>
      <c r="R192" s="461">
        <v>0.167211</v>
      </c>
      <c r="S192" s="461">
        <v>4.7151870000000002</v>
      </c>
      <c r="T192" s="461">
        <v>10.931963</v>
      </c>
      <c r="U192" s="461">
        <v>14.286567</v>
      </c>
      <c r="V192" s="461">
        <v>7.6278170000000003</v>
      </c>
      <c r="W192" s="461">
        <v>5.8644000000000002E-2</v>
      </c>
      <c r="X192" s="461">
        <v>4.9640999999999998E-2</v>
      </c>
      <c r="Y192" s="651">
        <v>4.6181E-2</v>
      </c>
      <c r="Z192" s="652">
        <v>6.7835999999999994E-2</v>
      </c>
      <c r="AA192" s="461">
        <v>14.923755</v>
      </c>
      <c r="AB192" s="461">
        <v>3.2678609999999999</v>
      </c>
      <c r="AC192" s="461">
        <v>2.8149E-2</v>
      </c>
      <c r="AD192" s="461">
        <v>13.766984000000001</v>
      </c>
      <c r="AE192" s="461">
        <v>0.164323</v>
      </c>
      <c r="AF192" s="461">
        <v>0.70779499999999995</v>
      </c>
      <c r="AG192" s="461">
        <v>3.952251</v>
      </c>
      <c r="AH192" s="461">
        <v>4.6805380000000003</v>
      </c>
      <c r="AI192" s="461">
        <v>6.0158999999999997E-2</v>
      </c>
      <c r="AJ192" s="461">
        <v>0.68436799999999998</v>
      </c>
      <c r="AK192" s="461">
        <v>2.6647000000000001E-2</v>
      </c>
      <c r="AL192" s="461">
        <v>2.2232509999999999</v>
      </c>
      <c r="AM192" s="461">
        <v>5.9655480000000001</v>
      </c>
      <c r="AN192" s="461">
        <v>4.4505400000000002</v>
      </c>
      <c r="AO192" s="461">
        <v>2.1381000000000001E-2</v>
      </c>
      <c r="AP192" s="461">
        <v>0.29842200000000002</v>
      </c>
      <c r="AQ192" s="461">
        <v>5.5300000000000002E-3</v>
      </c>
      <c r="AR192" s="779">
        <v>5.4643999999999998E-2</v>
      </c>
      <c r="AS192" s="461">
        <v>3.5846000000000003E-2</v>
      </c>
      <c r="AT192" s="461">
        <v>8.3252999999999994E-2</v>
      </c>
      <c r="AU192" s="461">
        <v>25.096295999999999</v>
      </c>
      <c r="AV192" s="461">
        <v>0.12224400000000001</v>
      </c>
      <c r="AW192" s="461">
        <v>0.16933000000000001</v>
      </c>
      <c r="AX192" s="461">
        <v>9.0436859999999992</v>
      </c>
      <c r="AY192" s="461">
        <v>0.54170499999999999</v>
      </c>
      <c r="AZ192" s="461">
        <v>3.6370610000000001</v>
      </c>
      <c r="BA192" s="461">
        <v>0.117539</v>
      </c>
      <c r="BB192" s="461">
        <v>2.0735610000000002</v>
      </c>
      <c r="BC192" s="461">
        <v>3.6340999999999998E-2</v>
      </c>
      <c r="BD192" s="461">
        <v>0.21607699999999999</v>
      </c>
      <c r="BE192" s="461">
        <v>5.7549000000000003E-2</v>
      </c>
      <c r="BF192" s="461">
        <v>7.9503000000000004E-2</v>
      </c>
      <c r="BG192" s="461">
        <v>8.6921999999999999E-2</v>
      </c>
      <c r="BH192" s="461">
        <v>1.259055</v>
      </c>
      <c r="BI192" s="461">
        <v>2.9307E-2</v>
      </c>
      <c r="BJ192" s="461">
        <v>7.1677070000000001</v>
      </c>
      <c r="BK192" s="461">
        <v>5.8309139999999999</v>
      </c>
      <c r="BL192" s="640">
        <v>198.945075</v>
      </c>
      <c r="BM192" s="461">
        <v>0.17943600000000001</v>
      </c>
      <c r="BN192" s="461">
        <v>13.171687</v>
      </c>
      <c r="BO192" s="461">
        <v>15.217988</v>
      </c>
      <c r="BP192" s="461">
        <v>3.7455000000000002E-2</v>
      </c>
      <c r="BQ192" s="461">
        <v>2.3980999999999999E-2</v>
      </c>
      <c r="BR192" s="461">
        <v>17.375295999999999</v>
      </c>
      <c r="BS192" s="461">
        <v>8.9415999999999995E-2</v>
      </c>
      <c r="BT192" s="461">
        <v>0.10591200000000001</v>
      </c>
      <c r="BU192" s="461">
        <v>3.0943999999999999E-2</v>
      </c>
      <c r="BV192" s="461">
        <v>2.7603089999999999</v>
      </c>
      <c r="BW192" s="461">
        <v>0.16470199999999999</v>
      </c>
      <c r="BX192" s="461">
        <v>37.791685999999999</v>
      </c>
      <c r="BY192" s="461">
        <v>19.228929000000001</v>
      </c>
      <c r="BZ192" s="461">
        <v>1.5202E-2</v>
      </c>
      <c r="CA192" s="461">
        <v>0.141342</v>
      </c>
    </row>
    <row r="193" spans="1:79" ht="15" x14ac:dyDescent="0.25">
      <c r="A193" s="449">
        <v>184</v>
      </c>
      <c r="B193" s="457" t="s">
        <v>4</v>
      </c>
      <c r="C193" s="457" t="s">
        <v>514</v>
      </c>
      <c r="D193" s="458" t="s">
        <v>0</v>
      </c>
      <c r="E193" s="463">
        <v>4296.4021819999998</v>
      </c>
      <c r="F193" s="463">
        <v>3996.5131729999998</v>
      </c>
      <c r="G193" s="463">
        <v>5853.9064699999999</v>
      </c>
      <c r="H193" s="463">
        <v>30875.296439000002</v>
      </c>
      <c r="I193" s="463">
        <v>7813.2293909999999</v>
      </c>
      <c r="J193" s="781">
        <v>3459.3965710000002</v>
      </c>
      <c r="K193" s="463">
        <v>7121.5040799999997</v>
      </c>
      <c r="L193" s="463">
        <v>6012.7529610000001</v>
      </c>
      <c r="M193" s="463">
        <v>10359.952008</v>
      </c>
      <c r="N193" s="463">
        <v>35311.390124999998</v>
      </c>
      <c r="O193" s="463">
        <v>3919.9619510000002</v>
      </c>
      <c r="P193" s="463">
        <v>5836.1760400000003</v>
      </c>
      <c r="Q193" s="463">
        <v>5039.0619569999999</v>
      </c>
      <c r="R193" s="463">
        <v>3778.6823890000001</v>
      </c>
      <c r="S193" s="463">
        <v>25418.794932000001</v>
      </c>
      <c r="T193" s="463">
        <v>16053.545407</v>
      </c>
      <c r="U193" s="463">
        <v>37172.233404999999</v>
      </c>
      <c r="V193" s="463">
        <v>50635.227321999999</v>
      </c>
      <c r="W193" s="463">
        <v>3729.0981029999998</v>
      </c>
      <c r="X193" s="463">
        <v>5072.4131500000003</v>
      </c>
      <c r="Y193" s="655">
        <v>6588.2117360000002</v>
      </c>
      <c r="Z193" s="656">
        <v>4988.5113460000002</v>
      </c>
      <c r="AA193" s="463">
        <v>34820.442604000003</v>
      </c>
      <c r="AB193" s="463">
        <v>20515.765101000001</v>
      </c>
      <c r="AC193" s="463">
        <v>4279.364431</v>
      </c>
      <c r="AD193" s="463">
        <v>14612.401823</v>
      </c>
      <c r="AE193" s="463">
        <v>9199.5319749999999</v>
      </c>
      <c r="AF193" s="463">
        <v>6217.6247970000004</v>
      </c>
      <c r="AG193" s="463">
        <v>29085.407873</v>
      </c>
      <c r="AH193" s="463">
        <v>33990.607348999998</v>
      </c>
      <c r="AI193" s="463">
        <v>4082.6237169999999</v>
      </c>
      <c r="AJ193" s="463">
        <v>8329.2447360000006</v>
      </c>
      <c r="AK193" s="463">
        <v>3122.498822</v>
      </c>
      <c r="AL193" s="463">
        <v>12024.941309</v>
      </c>
      <c r="AM193" s="463">
        <v>22943.684127</v>
      </c>
      <c r="AN193" s="463">
        <v>27235.514185</v>
      </c>
      <c r="AO193" s="463">
        <v>1725.3947450000001</v>
      </c>
      <c r="AP193" s="463">
        <v>10432.741758</v>
      </c>
      <c r="AQ193" s="463">
        <v>2024.6811259999999</v>
      </c>
      <c r="AR193" s="781">
        <v>4861.1032740000001</v>
      </c>
      <c r="AS193" s="463">
        <v>3334.5074730000001</v>
      </c>
      <c r="AT193" s="463">
        <v>4607.1733720000002</v>
      </c>
      <c r="AU193" s="463">
        <v>43959.411624</v>
      </c>
      <c r="AV193" s="463">
        <v>4929.5400929999996</v>
      </c>
      <c r="AW193" s="463">
        <v>4136.9935500000001</v>
      </c>
      <c r="AX193" s="463">
        <v>29467.908478000001</v>
      </c>
      <c r="AY193" s="463">
        <v>30821.463304000001</v>
      </c>
      <c r="AZ193" s="463">
        <v>22517.507114</v>
      </c>
      <c r="BA193" s="463">
        <v>3855.9327290000001</v>
      </c>
      <c r="BB193" s="463">
        <v>17052.950891</v>
      </c>
      <c r="BC193" s="463">
        <v>2460.2737790000001</v>
      </c>
      <c r="BD193" s="463">
        <v>7277.1795869999996</v>
      </c>
      <c r="BE193" s="463">
        <v>3323.7819949999998</v>
      </c>
      <c r="BF193" s="463">
        <v>2614.183712</v>
      </c>
      <c r="BG193" s="463">
        <v>4983.2499580000003</v>
      </c>
      <c r="BH193" s="463">
        <v>10367.487191</v>
      </c>
      <c r="BI193" s="463">
        <v>3893.9089290000002</v>
      </c>
      <c r="BJ193" s="463">
        <v>32176.478253000001</v>
      </c>
      <c r="BK193" s="463">
        <v>32576.408307000002</v>
      </c>
      <c r="BL193" s="463">
        <v>108128.55667999999</v>
      </c>
      <c r="BM193" s="463">
        <v>4461.5798500000001</v>
      </c>
      <c r="BN193" s="463">
        <v>72226.109421000001</v>
      </c>
      <c r="BO193" s="463">
        <v>39273.577807000001</v>
      </c>
      <c r="BP193" s="463">
        <v>4225.6038820000003</v>
      </c>
      <c r="BQ193" s="463">
        <v>4873.8527400000003</v>
      </c>
      <c r="BR193" s="463">
        <v>13500.422417</v>
      </c>
      <c r="BS193" s="463">
        <v>5152.2056439999997</v>
      </c>
      <c r="BT193" s="463">
        <v>5377.9103800000003</v>
      </c>
      <c r="BU193" s="463">
        <v>3428.3219690000001</v>
      </c>
      <c r="BV193" s="463">
        <v>13058.925471</v>
      </c>
      <c r="BW193" s="463">
        <v>6694.9164360000004</v>
      </c>
      <c r="BX193" s="463">
        <v>35416.530166999997</v>
      </c>
      <c r="BY193" s="463">
        <v>27433.466840000001</v>
      </c>
      <c r="BZ193" s="463">
        <v>2312.0077430000001</v>
      </c>
      <c r="CA193" s="463">
        <v>5759.984888</v>
      </c>
    </row>
    <row r="194" spans="1:79" ht="15" x14ac:dyDescent="0.25">
      <c r="A194" s="449">
        <v>185</v>
      </c>
      <c r="B194" s="457"/>
      <c r="C194" s="457"/>
      <c r="D194" s="458" t="s">
        <v>451</v>
      </c>
      <c r="E194" s="463">
        <v>10013.205807</v>
      </c>
      <c r="F194" s="463">
        <v>9945.2267580000007</v>
      </c>
      <c r="G194" s="463">
        <v>12251.074936000001</v>
      </c>
      <c r="H194" s="463">
        <v>74763.321800999998</v>
      </c>
      <c r="I194" s="463">
        <v>19413.320199000002</v>
      </c>
      <c r="J194" s="781">
        <v>8591.7804930000002</v>
      </c>
      <c r="K194" s="463">
        <v>23064.030242000001</v>
      </c>
      <c r="L194" s="463">
        <v>12756.507367</v>
      </c>
      <c r="M194" s="463">
        <v>36642.816988999999</v>
      </c>
      <c r="N194" s="463">
        <v>123609.215514</v>
      </c>
      <c r="O194" s="463">
        <v>10932.921214</v>
      </c>
      <c r="P194" s="463">
        <v>11816.348335999999</v>
      </c>
      <c r="Q194" s="463">
        <v>13195.120829</v>
      </c>
      <c r="R194" s="463">
        <v>7689.5422420000004</v>
      </c>
      <c r="S194" s="463">
        <v>81757.508310000005</v>
      </c>
      <c r="T194" s="463">
        <v>36755.520699000001</v>
      </c>
      <c r="U194" s="463">
        <v>116803.837772</v>
      </c>
      <c r="V194" s="463">
        <v>181783.31405399999</v>
      </c>
      <c r="W194" s="463">
        <v>7753.4741640000002</v>
      </c>
      <c r="X194" s="463">
        <v>14771.881751999999</v>
      </c>
      <c r="Y194" s="655">
        <v>21505.284677</v>
      </c>
      <c r="Z194" s="656">
        <v>12417.223641</v>
      </c>
      <c r="AA194" s="463">
        <v>98934.390528999997</v>
      </c>
      <c r="AB194" s="463">
        <v>67871.306003000005</v>
      </c>
      <c r="AC194" s="463">
        <v>11612.711388</v>
      </c>
      <c r="AD194" s="463">
        <v>30381.975544000001</v>
      </c>
      <c r="AE194" s="463">
        <v>25692.412080999999</v>
      </c>
      <c r="AF194" s="463">
        <v>13409.875813000001</v>
      </c>
      <c r="AG194" s="463">
        <v>101593.456334</v>
      </c>
      <c r="AH194" s="463">
        <v>113296.225962</v>
      </c>
      <c r="AI194" s="463">
        <v>11571.222433999999</v>
      </c>
      <c r="AJ194" s="463">
        <v>18775.890659000001</v>
      </c>
      <c r="AK194" s="463">
        <v>6506.4122699999998</v>
      </c>
      <c r="AL194" s="463">
        <v>36429.288542000002</v>
      </c>
      <c r="AM194" s="463">
        <v>59891.041211999996</v>
      </c>
      <c r="AN194" s="463">
        <v>93168.109750999996</v>
      </c>
      <c r="AO194" s="463">
        <v>3676.4999670000002</v>
      </c>
      <c r="AP194" s="463">
        <v>30061.434845</v>
      </c>
      <c r="AQ194" s="463">
        <v>4107.9759860000004</v>
      </c>
      <c r="AR194" s="781">
        <v>14029.012622</v>
      </c>
      <c r="AS194" s="463">
        <v>8903.1865140000009</v>
      </c>
      <c r="AT194" s="463">
        <v>9658.4558070000003</v>
      </c>
      <c r="AU194" s="463">
        <v>146005.21627400001</v>
      </c>
      <c r="AV194" s="463">
        <v>10109.651603</v>
      </c>
      <c r="AW194" s="463">
        <v>9015.0745320000005</v>
      </c>
      <c r="AX194" s="463">
        <v>104032.780037</v>
      </c>
      <c r="AY194" s="463">
        <v>106362.395792</v>
      </c>
      <c r="AZ194" s="463">
        <v>80010.469746000002</v>
      </c>
      <c r="BA194" s="463">
        <v>9682.6576069999992</v>
      </c>
      <c r="BB194" s="463">
        <v>58711.528397000002</v>
      </c>
      <c r="BC194" s="463">
        <v>5612.2040370000004</v>
      </c>
      <c r="BD194" s="463">
        <v>17229.337706999999</v>
      </c>
      <c r="BE194" s="463">
        <v>6924.3917520000005</v>
      </c>
      <c r="BF194" s="463">
        <v>5666.3505910000003</v>
      </c>
      <c r="BG194" s="463">
        <v>14066.006112999999</v>
      </c>
      <c r="BH194" s="463">
        <v>27616.441703</v>
      </c>
      <c r="BI194" s="463">
        <v>9491.8173239999996</v>
      </c>
      <c r="BJ194" s="463">
        <v>103274.906355</v>
      </c>
      <c r="BK194" s="463">
        <v>117101.482747</v>
      </c>
      <c r="BL194" s="463">
        <v>300291.53834299999</v>
      </c>
      <c r="BM194" s="463">
        <v>12281.225886</v>
      </c>
      <c r="BN194" s="463">
        <v>265482.45536700002</v>
      </c>
      <c r="BO194" s="463">
        <v>118052.307894</v>
      </c>
      <c r="BP194" s="463">
        <v>10682.707747</v>
      </c>
      <c r="BQ194" s="463">
        <v>14018.367114999999</v>
      </c>
      <c r="BR194" s="463">
        <v>28744.648402999999</v>
      </c>
      <c r="BS194" s="463">
        <v>14645.358213</v>
      </c>
      <c r="BT194" s="463">
        <v>13574.169403</v>
      </c>
      <c r="BU194" s="463">
        <v>7113.3795870000004</v>
      </c>
      <c r="BV194" s="463">
        <v>38464.888395000002</v>
      </c>
      <c r="BW194" s="463">
        <v>17417.021248000001</v>
      </c>
      <c r="BX194" s="463">
        <v>87943.757393000007</v>
      </c>
      <c r="BY194" s="463">
        <v>72210.026865000007</v>
      </c>
      <c r="BZ194" s="463">
        <v>5021.274531</v>
      </c>
      <c r="CA194" s="463">
        <v>12928.237149</v>
      </c>
    </row>
    <row r="195" spans="1:79" ht="15" x14ac:dyDescent="0.25">
      <c r="A195" s="449">
        <v>186</v>
      </c>
      <c r="B195" s="457"/>
      <c r="C195" s="457"/>
      <c r="D195" s="458" t="s">
        <v>1</v>
      </c>
      <c r="E195" s="463">
        <v>8685.8468520000006</v>
      </c>
      <c r="F195" s="463">
        <v>8253.0228229999993</v>
      </c>
      <c r="G195" s="463">
        <v>11451.943284000001</v>
      </c>
      <c r="H195" s="463">
        <v>63192.193268000003</v>
      </c>
      <c r="I195" s="463">
        <v>16127.168926</v>
      </c>
      <c r="J195" s="781">
        <v>7138.8777300000002</v>
      </c>
      <c r="K195" s="463">
        <v>16173.174432</v>
      </c>
      <c r="L195" s="463">
        <v>11810.116801</v>
      </c>
      <c r="M195" s="463">
        <v>24379.969664</v>
      </c>
      <c r="N195" s="463">
        <v>82744.104384000006</v>
      </c>
      <c r="O195" s="463">
        <v>8418.719341</v>
      </c>
      <c r="P195" s="463">
        <v>11307.580329</v>
      </c>
      <c r="Q195" s="463">
        <v>10584.411688</v>
      </c>
      <c r="R195" s="463">
        <v>7332.0807679999998</v>
      </c>
      <c r="S195" s="463">
        <v>57578.152572999999</v>
      </c>
      <c r="T195" s="463">
        <v>32280.609640999999</v>
      </c>
      <c r="U195" s="463">
        <v>83455.405809999997</v>
      </c>
      <c r="V195" s="463">
        <v>119899.93391399999</v>
      </c>
      <c r="W195" s="463">
        <v>7281.4319249999999</v>
      </c>
      <c r="X195" s="463">
        <v>11066.385135</v>
      </c>
      <c r="Y195" s="655">
        <v>15010.001767</v>
      </c>
      <c r="Z195" s="656">
        <v>10303.085553999999</v>
      </c>
      <c r="AA195" s="463">
        <v>75283.853023999996</v>
      </c>
      <c r="AB195" s="463">
        <v>46989.603429000003</v>
      </c>
      <c r="AC195" s="463">
        <v>9102.0228599999991</v>
      </c>
      <c r="AD195" s="463">
        <v>28530.994295</v>
      </c>
      <c r="AE195" s="463">
        <v>19763.501039999999</v>
      </c>
      <c r="AF195" s="463">
        <v>12273.617635000001</v>
      </c>
      <c r="AG195" s="463">
        <v>68094.086012</v>
      </c>
      <c r="AH195" s="463">
        <v>78091.413849000004</v>
      </c>
      <c r="AI195" s="463">
        <v>8819.0481080000009</v>
      </c>
      <c r="AJ195" s="463">
        <v>16663.105780999998</v>
      </c>
      <c r="AK195" s="463">
        <v>6100.7841639999997</v>
      </c>
      <c r="AL195" s="463">
        <v>26619.233552999998</v>
      </c>
      <c r="AM195" s="463">
        <v>48150.026616000003</v>
      </c>
      <c r="AN195" s="463">
        <v>63223.422935000002</v>
      </c>
      <c r="AO195" s="463">
        <v>3393.2869730000002</v>
      </c>
      <c r="AP195" s="463">
        <v>22673.324223</v>
      </c>
      <c r="AQ195" s="463">
        <v>3925.5093059999999</v>
      </c>
      <c r="AR195" s="781">
        <v>10571.193581</v>
      </c>
      <c r="AS195" s="463">
        <v>7053.4267460000001</v>
      </c>
      <c r="AT195" s="463">
        <v>9017.3788490000006</v>
      </c>
      <c r="AU195" s="463">
        <v>100843.62248999999</v>
      </c>
      <c r="AV195" s="463">
        <v>9586.542571</v>
      </c>
      <c r="AW195" s="463">
        <v>8191.2601619999996</v>
      </c>
      <c r="AX195" s="463">
        <v>69294.082712000003</v>
      </c>
      <c r="AY195" s="463">
        <v>71803.278491999998</v>
      </c>
      <c r="AZ195" s="463">
        <v>53087.820209999998</v>
      </c>
      <c r="BA195" s="463">
        <v>7986.8985890000004</v>
      </c>
      <c r="BB195" s="463">
        <v>39691.634787000003</v>
      </c>
      <c r="BC195" s="463">
        <v>4940.4912469999999</v>
      </c>
      <c r="BD195" s="463">
        <v>14785.720863</v>
      </c>
      <c r="BE195" s="463">
        <v>6493.5078720000001</v>
      </c>
      <c r="BF195" s="463">
        <v>5167.9177019999997</v>
      </c>
      <c r="BG195" s="463">
        <v>10748.762244</v>
      </c>
      <c r="BH195" s="463">
        <v>21915.449497000001</v>
      </c>
      <c r="BI195" s="463">
        <v>7984.3936489999996</v>
      </c>
      <c r="BJ195" s="463">
        <v>72825.672126999998</v>
      </c>
      <c r="BK195" s="463">
        <v>77182.571301999997</v>
      </c>
      <c r="BL195" s="463">
        <v>231879.32993899999</v>
      </c>
      <c r="BM195" s="463">
        <v>9537.3977909999994</v>
      </c>
      <c r="BN195" s="463">
        <v>172725.061067</v>
      </c>
      <c r="BO195" s="463">
        <v>86692.381265000004</v>
      </c>
      <c r="BP195" s="463">
        <v>8767.9938490000004</v>
      </c>
      <c r="BQ195" s="463">
        <v>10584.204317</v>
      </c>
      <c r="BR195" s="463">
        <v>26545.086665999999</v>
      </c>
      <c r="BS195" s="463">
        <v>11141.094369</v>
      </c>
      <c r="BT195" s="463">
        <v>11158.319815999999</v>
      </c>
      <c r="BU195" s="463">
        <v>6689.8434850000003</v>
      </c>
      <c r="BV195" s="463">
        <v>28609.599819999999</v>
      </c>
      <c r="BW195" s="463">
        <v>14033.221023</v>
      </c>
      <c r="BX195" s="463">
        <v>73088.768565000006</v>
      </c>
      <c r="BY195" s="463">
        <v>57734.676969</v>
      </c>
      <c r="BZ195" s="463">
        <v>4572.86726</v>
      </c>
      <c r="CA195" s="463">
        <v>11508.417449</v>
      </c>
    </row>
    <row r="196" spans="1:79" ht="15" x14ac:dyDescent="0.25">
      <c r="A196" s="449">
        <v>187</v>
      </c>
      <c r="B196" s="457"/>
      <c r="C196" s="457"/>
      <c r="D196" s="458" t="s">
        <v>452</v>
      </c>
      <c r="E196" s="463">
        <v>8417.9454609999993</v>
      </c>
      <c r="F196" s="463">
        <v>8673.4353150000006</v>
      </c>
      <c r="G196" s="463">
        <v>9609.4987739999997</v>
      </c>
      <c r="H196" s="463">
        <v>64241.888661999998</v>
      </c>
      <c r="I196" s="463">
        <v>16916.797760000001</v>
      </c>
      <c r="J196" s="781">
        <v>7485.346732</v>
      </c>
      <c r="K196" s="463">
        <v>22594.354259</v>
      </c>
      <c r="L196" s="463">
        <v>10101.450966</v>
      </c>
      <c r="M196" s="463">
        <v>36997.873714000001</v>
      </c>
      <c r="N196" s="463">
        <v>124387.134968</v>
      </c>
      <c r="O196" s="463">
        <v>10081.622769</v>
      </c>
      <c r="P196" s="463">
        <v>9049.2007890000004</v>
      </c>
      <c r="Q196" s="463">
        <v>11812.448968000001</v>
      </c>
      <c r="R196" s="463">
        <v>5910.9695869999996</v>
      </c>
      <c r="S196" s="463">
        <v>79889.290366999994</v>
      </c>
      <c r="T196" s="463">
        <v>30571.294601000001</v>
      </c>
      <c r="U196" s="463">
        <v>113141.325442</v>
      </c>
      <c r="V196" s="463">
        <v>184421.972649</v>
      </c>
      <c r="W196" s="463">
        <v>6053.5853829999996</v>
      </c>
      <c r="X196" s="463">
        <v>13880.091033999999</v>
      </c>
      <c r="Y196" s="655">
        <v>21126.922057</v>
      </c>
      <c r="Z196" s="656">
        <v>10830.739942</v>
      </c>
      <c r="AA196" s="463">
        <v>91983.468282000002</v>
      </c>
      <c r="AB196" s="463">
        <v>66996.901511000004</v>
      </c>
      <c r="AC196" s="463">
        <v>10574.873475</v>
      </c>
      <c r="AD196" s="463">
        <v>23721.378777999998</v>
      </c>
      <c r="AE196" s="463">
        <v>23707.144476000001</v>
      </c>
      <c r="AF196" s="463">
        <v>10737.608753</v>
      </c>
      <c r="AG196" s="463">
        <v>102159.778485</v>
      </c>
      <c r="AH196" s="463">
        <v>112130.45368000001</v>
      </c>
      <c r="AI196" s="463">
        <v>10746.604753</v>
      </c>
      <c r="AJ196" s="463">
        <v>15469.562443999999</v>
      </c>
      <c r="AK196" s="463">
        <v>5087.8297389999998</v>
      </c>
      <c r="AL196" s="463">
        <v>34790.145604999998</v>
      </c>
      <c r="AM196" s="463">
        <v>53529.477346</v>
      </c>
      <c r="AN196" s="463">
        <v>93038.164166999995</v>
      </c>
      <c r="AO196" s="463">
        <v>2919.9991719999998</v>
      </c>
      <c r="AP196" s="463">
        <v>28119.212928000001</v>
      </c>
      <c r="AQ196" s="463">
        <v>3150.8212050000002</v>
      </c>
      <c r="AR196" s="781">
        <v>13131.262983000001</v>
      </c>
      <c r="AS196" s="463">
        <v>8045.2698620000001</v>
      </c>
      <c r="AT196" s="463">
        <v>7585.0717599999998</v>
      </c>
      <c r="AU196" s="463">
        <v>144325.44475299999</v>
      </c>
      <c r="AV196" s="463">
        <v>7815.6899370000001</v>
      </c>
      <c r="AW196" s="463">
        <v>7268.3558499999999</v>
      </c>
      <c r="AX196" s="463">
        <v>104977.121806</v>
      </c>
      <c r="AY196" s="463">
        <v>106526.93034599999</v>
      </c>
      <c r="AZ196" s="463">
        <v>80906.418275999997</v>
      </c>
      <c r="BA196" s="463">
        <v>8484.8841150000007</v>
      </c>
      <c r="BB196" s="463">
        <v>58756.041018999997</v>
      </c>
      <c r="BC196" s="463">
        <v>4657.7449770000003</v>
      </c>
      <c r="BD196" s="463">
        <v>14617.850152999999</v>
      </c>
      <c r="BE196" s="463">
        <v>5413.9237990000001</v>
      </c>
      <c r="BF196" s="463">
        <v>4552.3552010000003</v>
      </c>
      <c r="BG196" s="463">
        <v>13039.999701999999</v>
      </c>
      <c r="BH196" s="463">
        <v>24926.335418999999</v>
      </c>
      <c r="BI196" s="463">
        <v>8186.7376569999997</v>
      </c>
      <c r="BJ196" s="463">
        <v>100836.642242</v>
      </c>
      <c r="BK196" s="463">
        <v>118848.746762</v>
      </c>
      <c r="BL196" s="463">
        <v>276375.20729799999</v>
      </c>
      <c r="BM196" s="463">
        <v>11257.719766</v>
      </c>
      <c r="BN196" s="463">
        <v>271326.44266599999</v>
      </c>
      <c r="BO196" s="463">
        <v>112385.130795</v>
      </c>
      <c r="BP196" s="463">
        <v>9395.4701449999993</v>
      </c>
      <c r="BQ196" s="463">
        <v>13102.791483999999</v>
      </c>
      <c r="BR196" s="463">
        <v>22817.802395999999</v>
      </c>
      <c r="BS196" s="463">
        <v>13619.083462000001</v>
      </c>
      <c r="BT196" s="463">
        <v>11927.112096999999</v>
      </c>
      <c r="BU196" s="463">
        <v>5545.7170409999999</v>
      </c>
      <c r="BV196" s="463">
        <v>36315.198186000001</v>
      </c>
      <c r="BW196" s="463">
        <v>15541.053902</v>
      </c>
      <c r="BX196" s="463">
        <v>76608.574313999998</v>
      </c>
      <c r="BY196" s="463">
        <v>64805.673970000003</v>
      </c>
      <c r="BZ196" s="463">
        <v>4039.4926850000002</v>
      </c>
      <c r="CA196" s="463">
        <v>10622.776977</v>
      </c>
    </row>
    <row r="197" spans="1:79" ht="15" x14ac:dyDescent="0.25">
      <c r="A197" s="449">
        <v>188</v>
      </c>
      <c r="B197" s="459"/>
      <c r="C197" s="459" t="s">
        <v>515</v>
      </c>
      <c r="D197" s="460" t="s">
        <v>0</v>
      </c>
      <c r="E197" s="464">
        <v>80.934068999999994</v>
      </c>
      <c r="F197" s="464">
        <v>75.789316999999997</v>
      </c>
      <c r="G197" s="464">
        <v>115.029005</v>
      </c>
      <c r="H197" s="464">
        <v>807.56111699999997</v>
      </c>
      <c r="I197" s="464">
        <v>156.742265</v>
      </c>
      <c r="J197" s="782">
        <v>45</v>
      </c>
      <c r="K197" s="464">
        <v>125.73653899999999</v>
      </c>
      <c r="L197" s="464">
        <v>121.737707</v>
      </c>
      <c r="M197" s="464">
        <v>175.72335000000001</v>
      </c>
      <c r="N197" s="464">
        <v>586.52156200000002</v>
      </c>
      <c r="O197" s="464">
        <v>72.011391000000003</v>
      </c>
      <c r="P197" s="464">
        <v>116.522947</v>
      </c>
      <c r="Q197" s="464">
        <v>92.266005000000007</v>
      </c>
      <c r="R197" s="464">
        <v>72.812493000000003</v>
      </c>
      <c r="S197" s="464">
        <v>453.56374599999998</v>
      </c>
      <c r="T197" s="464">
        <v>348.10087800000002</v>
      </c>
      <c r="U197" s="464">
        <v>730.35206100000005</v>
      </c>
      <c r="V197" s="464">
        <v>825.19441900000004</v>
      </c>
      <c r="W197" s="464">
        <v>69.795246000000006</v>
      </c>
      <c r="X197" s="464">
        <v>89.189121999999998</v>
      </c>
      <c r="Y197" s="657">
        <v>85</v>
      </c>
      <c r="Z197" s="658">
        <v>72</v>
      </c>
      <c r="AA197" s="464">
        <v>860.63390900000002</v>
      </c>
      <c r="AB197" s="464">
        <v>357.82651700000002</v>
      </c>
      <c r="AC197" s="464">
        <v>78.000123000000002</v>
      </c>
      <c r="AD197" s="464">
        <v>323.60643099999999</v>
      </c>
      <c r="AE197" s="464">
        <v>168.33355700000001</v>
      </c>
      <c r="AF197" s="464">
        <v>127.541445</v>
      </c>
      <c r="AG197" s="464">
        <v>473.01777299999998</v>
      </c>
      <c r="AH197" s="464">
        <v>587.65854400000001</v>
      </c>
      <c r="AI197" s="464">
        <v>77.869909000000007</v>
      </c>
      <c r="AJ197" s="464">
        <v>165.02781100000001</v>
      </c>
      <c r="AK197" s="464">
        <v>60.785916999999998</v>
      </c>
      <c r="AL197" s="464">
        <v>203.82050000000001</v>
      </c>
      <c r="AM197" s="464">
        <v>406.44345800000002</v>
      </c>
      <c r="AN197" s="464">
        <v>451.77653700000002</v>
      </c>
      <c r="AO197" s="464">
        <v>31.867457999999999</v>
      </c>
      <c r="AP197" s="464">
        <v>190.372096</v>
      </c>
      <c r="AQ197" s="464">
        <v>38.262526000000001</v>
      </c>
      <c r="AR197" s="782">
        <v>89.591128999999995</v>
      </c>
      <c r="AS197" s="464">
        <v>58.401930999999998</v>
      </c>
      <c r="AT197" s="464">
        <v>85.467228000000006</v>
      </c>
      <c r="AU197" s="464">
        <v>963.39092700000003</v>
      </c>
      <c r="AV197" s="464">
        <v>97.015501999999998</v>
      </c>
      <c r="AW197" s="464">
        <v>78.826707999999996</v>
      </c>
      <c r="AX197" s="464">
        <v>488.15331500000002</v>
      </c>
      <c r="AY197" s="464">
        <v>470.40456499999999</v>
      </c>
      <c r="AZ197" s="464">
        <v>405.43351699999999</v>
      </c>
      <c r="BA197" s="464">
        <v>72.884764000000004</v>
      </c>
      <c r="BB197" s="464">
        <v>278.68734799999999</v>
      </c>
      <c r="BC197" s="464">
        <v>47.275865000000003</v>
      </c>
      <c r="BD197" s="464">
        <v>125.55277100000001</v>
      </c>
      <c r="BE197" s="464">
        <v>61.840271000000001</v>
      </c>
      <c r="BF197" s="464">
        <v>51.163032000000001</v>
      </c>
      <c r="BG197" s="464">
        <v>89.809222000000005</v>
      </c>
      <c r="BH197" s="464">
        <v>174.71714399999999</v>
      </c>
      <c r="BI197" s="464">
        <v>74.631428</v>
      </c>
      <c r="BJ197" s="464">
        <v>573.31145600000002</v>
      </c>
      <c r="BK197" s="464">
        <v>599.52942299999995</v>
      </c>
      <c r="BL197" s="464">
        <v>3283.1173170000002</v>
      </c>
      <c r="BM197" s="464">
        <v>86.372427999999999</v>
      </c>
      <c r="BN197" s="464">
        <v>1223.2738280000001</v>
      </c>
      <c r="BO197" s="464">
        <v>1048.370097</v>
      </c>
      <c r="BP197" s="464">
        <v>79.106494999999995</v>
      </c>
      <c r="BQ197" s="464">
        <v>89.227046000000001</v>
      </c>
      <c r="BR197" s="464">
        <v>354.92370899999997</v>
      </c>
      <c r="BS197" s="464">
        <v>94.408131999999995</v>
      </c>
      <c r="BT197" s="464">
        <v>101.214433</v>
      </c>
      <c r="BU197" s="464">
        <v>64.773296999999999</v>
      </c>
      <c r="BV197" s="464">
        <v>242.12151</v>
      </c>
      <c r="BW197" s="464">
        <v>125.850615</v>
      </c>
      <c r="BX197" s="464">
        <v>772.58878700000002</v>
      </c>
      <c r="BY197" s="464">
        <v>549.26959399999998</v>
      </c>
      <c r="BZ197" s="464">
        <v>42.299022999999998</v>
      </c>
      <c r="CA197" s="464">
        <v>106.48504</v>
      </c>
    </row>
    <row r="198" spans="1:79" ht="15" x14ac:dyDescent="0.25">
      <c r="A198" s="449">
        <v>189</v>
      </c>
      <c r="B198" s="459"/>
      <c r="C198" s="459"/>
      <c r="D198" s="460" t="s">
        <v>451</v>
      </c>
      <c r="E198" s="464">
        <v>186.98197300000001</v>
      </c>
      <c r="F198" s="464">
        <v>186.77011300000001</v>
      </c>
      <c r="G198" s="464">
        <v>237.692398</v>
      </c>
      <c r="H198" s="464">
        <v>1845.5137890000001</v>
      </c>
      <c r="I198" s="464">
        <v>374.79238400000003</v>
      </c>
      <c r="J198" s="782">
        <v>100</v>
      </c>
      <c r="K198" s="464">
        <v>407.28805299999999</v>
      </c>
      <c r="L198" s="464">
        <v>242.509581</v>
      </c>
      <c r="M198" s="464">
        <v>620.48124299999995</v>
      </c>
      <c r="N198" s="464">
        <v>2060.9058239999999</v>
      </c>
      <c r="O198" s="464">
        <v>198.993472</v>
      </c>
      <c r="P198" s="464">
        <v>229.96280200000001</v>
      </c>
      <c r="Q198" s="464">
        <v>237.64265499999999</v>
      </c>
      <c r="R198" s="464">
        <v>146.147593</v>
      </c>
      <c r="S198" s="464">
        <v>1423.925733</v>
      </c>
      <c r="T198" s="464">
        <v>750.60306600000001</v>
      </c>
      <c r="U198" s="464">
        <v>2063.1805869999998</v>
      </c>
      <c r="V198" s="464">
        <v>3019.3984690000002</v>
      </c>
      <c r="W198" s="464">
        <v>143.77192400000001</v>
      </c>
      <c r="X198" s="464">
        <v>257.52995700000002</v>
      </c>
      <c r="Y198" s="657">
        <v>301</v>
      </c>
      <c r="Z198" s="658">
        <v>183</v>
      </c>
      <c r="AA198" s="464">
        <v>2054.2852659999999</v>
      </c>
      <c r="AB198" s="464">
        <v>1147.3425110000001</v>
      </c>
      <c r="AC198" s="464">
        <v>210.28452899999999</v>
      </c>
      <c r="AD198" s="464">
        <v>648.08069899999998</v>
      </c>
      <c r="AE198" s="464">
        <v>461.863788</v>
      </c>
      <c r="AF198" s="464">
        <v>269.91984300000001</v>
      </c>
      <c r="AG198" s="464">
        <v>1690.117086</v>
      </c>
      <c r="AH198" s="464">
        <v>1900.5506190000001</v>
      </c>
      <c r="AI198" s="464">
        <v>220.20001500000001</v>
      </c>
      <c r="AJ198" s="464">
        <v>362.79379599999999</v>
      </c>
      <c r="AK198" s="464">
        <v>125.931318</v>
      </c>
      <c r="AL198" s="464">
        <v>610.80146400000001</v>
      </c>
      <c r="AM198" s="464">
        <v>1003.231956</v>
      </c>
      <c r="AN198" s="464">
        <v>1559.903896</v>
      </c>
      <c r="AO198" s="464">
        <v>67.134743</v>
      </c>
      <c r="AP198" s="464">
        <v>538.62786100000005</v>
      </c>
      <c r="AQ198" s="464">
        <v>77.333712000000006</v>
      </c>
      <c r="AR198" s="782">
        <v>253.41932499999999</v>
      </c>
      <c r="AS198" s="464">
        <v>154.860252</v>
      </c>
      <c r="AT198" s="464">
        <v>177.51533699999999</v>
      </c>
      <c r="AU198" s="464">
        <v>2835.526801</v>
      </c>
      <c r="AV198" s="464">
        <v>186.06318999999999</v>
      </c>
      <c r="AW198" s="464">
        <v>167.231628</v>
      </c>
      <c r="AX198" s="464">
        <v>1760.43118</v>
      </c>
      <c r="AY198" s="464">
        <v>1594.235964</v>
      </c>
      <c r="AZ198" s="464">
        <v>1419.4568119999999</v>
      </c>
      <c r="BA198" s="464">
        <v>179.84889699999999</v>
      </c>
      <c r="BB198" s="464">
        <v>967.33918400000005</v>
      </c>
      <c r="BC198" s="464">
        <v>106.83204499999999</v>
      </c>
      <c r="BD198" s="464">
        <v>293.787282</v>
      </c>
      <c r="BE198" s="464">
        <v>126.769747</v>
      </c>
      <c r="BF198" s="464">
        <v>110.307993</v>
      </c>
      <c r="BG198" s="464">
        <v>250.77686399999999</v>
      </c>
      <c r="BH198" s="464">
        <v>456.88437499999998</v>
      </c>
      <c r="BI198" s="464">
        <v>180.37062599999999</v>
      </c>
      <c r="BJ198" s="464">
        <v>1833.2378550000001</v>
      </c>
      <c r="BK198" s="464">
        <v>2070.2792810000001</v>
      </c>
      <c r="BL198" s="464">
        <v>6899.5243570000002</v>
      </c>
      <c r="BM198" s="464">
        <v>234.86921899999999</v>
      </c>
      <c r="BN198" s="464">
        <v>4658.7651150000002</v>
      </c>
      <c r="BO198" s="464">
        <v>2294.433732</v>
      </c>
      <c r="BP198" s="464">
        <v>195.19406900000001</v>
      </c>
      <c r="BQ198" s="464">
        <v>254.14640700000001</v>
      </c>
      <c r="BR198" s="464">
        <v>683.65065300000003</v>
      </c>
      <c r="BS198" s="464">
        <v>267.48686199999997</v>
      </c>
      <c r="BT198" s="464">
        <v>250.91153800000001</v>
      </c>
      <c r="BU198" s="464">
        <v>133.86592999999999</v>
      </c>
      <c r="BV198" s="464">
        <v>706.84160199999997</v>
      </c>
      <c r="BW198" s="464">
        <v>317.54265600000002</v>
      </c>
      <c r="BX198" s="464">
        <v>1771.324249</v>
      </c>
      <c r="BY198" s="464">
        <v>1333.3245810000001</v>
      </c>
      <c r="BZ198" s="464">
        <v>91.222329999999999</v>
      </c>
      <c r="CA198" s="464">
        <v>237.081074</v>
      </c>
    </row>
    <row r="199" spans="1:79" ht="15" x14ac:dyDescent="0.25">
      <c r="A199" s="449">
        <v>190</v>
      </c>
      <c r="B199" s="459"/>
      <c r="C199" s="459"/>
      <c r="D199" s="460" t="s">
        <v>1</v>
      </c>
      <c r="E199" s="464">
        <v>163.616736</v>
      </c>
      <c r="F199" s="464">
        <v>156.46252000000001</v>
      </c>
      <c r="G199" s="464">
        <v>228.353758</v>
      </c>
      <c r="H199" s="464">
        <v>2068.6950539999998</v>
      </c>
      <c r="I199" s="464">
        <v>325.678946</v>
      </c>
      <c r="J199" s="782">
        <v>83</v>
      </c>
      <c r="K199" s="464">
        <v>287.37222800000001</v>
      </c>
      <c r="L199" s="464">
        <v>239.766358</v>
      </c>
      <c r="M199" s="464">
        <v>414.83743900000002</v>
      </c>
      <c r="N199" s="464">
        <v>1423.6847459999999</v>
      </c>
      <c r="O199" s="464">
        <v>154.55330599999999</v>
      </c>
      <c r="P199" s="464">
        <v>226.08825400000001</v>
      </c>
      <c r="Q199" s="464">
        <v>193.24010699999999</v>
      </c>
      <c r="R199" s="464">
        <v>141.626948</v>
      </c>
      <c r="S199" s="464">
        <v>1046.0495430000001</v>
      </c>
      <c r="T199" s="464">
        <v>723.572901</v>
      </c>
      <c r="U199" s="464">
        <v>1697.137221</v>
      </c>
      <c r="V199" s="464">
        <v>2010.5189849999999</v>
      </c>
      <c r="W199" s="464">
        <v>136.51091199999999</v>
      </c>
      <c r="X199" s="464">
        <v>195.602419</v>
      </c>
      <c r="Y199" s="657">
        <v>201</v>
      </c>
      <c r="Z199" s="658">
        <v>139</v>
      </c>
      <c r="AA199" s="464">
        <v>1848.6593559999999</v>
      </c>
      <c r="AB199" s="464">
        <v>812.11074299999996</v>
      </c>
      <c r="AC199" s="464">
        <v>165.74657199999999</v>
      </c>
      <c r="AD199" s="464">
        <v>666.216094</v>
      </c>
      <c r="AE199" s="464">
        <v>364.80695700000001</v>
      </c>
      <c r="AF199" s="464">
        <v>254.61872299999999</v>
      </c>
      <c r="AG199" s="464">
        <v>1146.0657450000001</v>
      </c>
      <c r="AH199" s="464">
        <v>1392.652828</v>
      </c>
      <c r="AI199" s="464">
        <v>168.735072</v>
      </c>
      <c r="AJ199" s="464">
        <v>331.08341100000001</v>
      </c>
      <c r="AK199" s="464">
        <v>118.82957500000001</v>
      </c>
      <c r="AL199" s="464">
        <v>454.63668200000001</v>
      </c>
      <c r="AM199" s="464">
        <v>854.87412600000005</v>
      </c>
      <c r="AN199" s="464">
        <v>1066.0653279999999</v>
      </c>
      <c r="AO199" s="464">
        <v>62.676442999999999</v>
      </c>
      <c r="AP199" s="464">
        <v>412.244865</v>
      </c>
      <c r="AQ199" s="464">
        <v>74.172023999999993</v>
      </c>
      <c r="AR199" s="782">
        <v>193.93008699999999</v>
      </c>
      <c r="AS199" s="464">
        <v>123.67906000000001</v>
      </c>
      <c r="AT199" s="464">
        <v>167.38392200000001</v>
      </c>
      <c r="AU199" s="464">
        <v>2236.828403</v>
      </c>
      <c r="AV199" s="464">
        <v>182.37029799999999</v>
      </c>
      <c r="AW199" s="464">
        <v>155.73955100000001</v>
      </c>
      <c r="AX199" s="464">
        <v>1207.8600510000001</v>
      </c>
      <c r="AY199" s="464">
        <v>1091.3902459999999</v>
      </c>
      <c r="AZ199" s="464">
        <v>979.26747999999998</v>
      </c>
      <c r="BA199" s="464">
        <v>150.96117799999999</v>
      </c>
      <c r="BB199" s="464">
        <v>670.68261399999994</v>
      </c>
      <c r="BC199" s="464">
        <v>95.034355000000005</v>
      </c>
      <c r="BD199" s="464">
        <v>255.05086600000001</v>
      </c>
      <c r="BE199" s="464">
        <v>120.517837</v>
      </c>
      <c r="BF199" s="464">
        <v>101.289276</v>
      </c>
      <c r="BG199" s="464">
        <v>193.217917</v>
      </c>
      <c r="BH199" s="464">
        <v>372.59205400000002</v>
      </c>
      <c r="BI199" s="464">
        <v>152.944051</v>
      </c>
      <c r="BJ199" s="464">
        <v>1337.637565</v>
      </c>
      <c r="BK199" s="464">
        <v>1439.850835</v>
      </c>
      <c r="BL199" s="464">
        <v>7856.9951110000002</v>
      </c>
      <c r="BM199" s="464">
        <v>185.569175</v>
      </c>
      <c r="BN199" s="464">
        <v>3032.1383810000002</v>
      </c>
      <c r="BO199" s="464">
        <v>2305.9542449999999</v>
      </c>
      <c r="BP199" s="464">
        <v>162.896536</v>
      </c>
      <c r="BQ199" s="464">
        <v>193.20365100000001</v>
      </c>
      <c r="BR199" s="464">
        <v>811.882385</v>
      </c>
      <c r="BS199" s="464">
        <v>205.08385200000001</v>
      </c>
      <c r="BT199" s="464">
        <v>209.624731</v>
      </c>
      <c r="BU199" s="464">
        <v>126.517647</v>
      </c>
      <c r="BV199" s="464">
        <v>541.24421500000005</v>
      </c>
      <c r="BW199" s="464">
        <v>261.33112799999998</v>
      </c>
      <c r="BX199" s="464">
        <v>1768.6263530000001</v>
      </c>
      <c r="BY199" s="464">
        <v>1161.8209770000001</v>
      </c>
      <c r="BZ199" s="464">
        <v>83.751514999999998</v>
      </c>
      <c r="CA199" s="464">
        <v>213.342389</v>
      </c>
    </row>
    <row r="200" spans="1:79" ht="15" x14ac:dyDescent="0.25">
      <c r="A200" s="449">
        <v>191</v>
      </c>
      <c r="B200" s="459"/>
      <c r="C200" s="459"/>
      <c r="D200" s="460" t="s">
        <v>452</v>
      </c>
      <c r="E200" s="464">
        <v>156.31947700000001</v>
      </c>
      <c r="F200" s="464">
        <v>161.747466</v>
      </c>
      <c r="G200" s="464">
        <v>182.27776499999999</v>
      </c>
      <c r="H200" s="464">
        <v>1205.6657279999999</v>
      </c>
      <c r="I200" s="464">
        <v>316.82896099999999</v>
      </c>
      <c r="J200" s="782">
        <v>89</v>
      </c>
      <c r="K200" s="464">
        <v>395.80515300000002</v>
      </c>
      <c r="L200" s="464">
        <v>186.035291</v>
      </c>
      <c r="M200" s="464">
        <v>622.01102000000003</v>
      </c>
      <c r="N200" s="464">
        <v>1852.4123790000001</v>
      </c>
      <c r="O200" s="464">
        <v>182.110612</v>
      </c>
      <c r="P200" s="464">
        <v>173.248379</v>
      </c>
      <c r="Q200" s="464">
        <v>211.42542800000001</v>
      </c>
      <c r="R200" s="464">
        <v>111.03630200000001</v>
      </c>
      <c r="S200" s="464">
        <v>1171.2738879999999</v>
      </c>
      <c r="T200" s="464">
        <v>566.69889699999999</v>
      </c>
      <c r="U200" s="464">
        <v>1665.4438689999999</v>
      </c>
      <c r="V200" s="464">
        <v>2717.9856159999999</v>
      </c>
      <c r="W200" s="464">
        <v>111.165809</v>
      </c>
      <c r="X200" s="464">
        <v>239.838818</v>
      </c>
      <c r="Y200" s="657">
        <v>302</v>
      </c>
      <c r="Z200" s="658">
        <v>152</v>
      </c>
      <c r="AA200" s="464">
        <v>1459.4798559999999</v>
      </c>
      <c r="AB200" s="464">
        <v>984.03742099999999</v>
      </c>
      <c r="AC200" s="464">
        <v>190.610333</v>
      </c>
      <c r="AD200" s="464">
        <v>458.46714600000001</v>
      </c>
      <c r="AE200" s="464">
        <v>421.26320900000002</v>
      </c>
      <c r="AF200" s="464">
        <v>211.840305</v>
      </c>
      <c r="AG200" s="464">
        <v>1522.2048150000001</v>
      </c>
      <c r="AH200" s="464">
        <v>1666.915272</v>
      </c>
      <c r="AI200" s="464">
        <v>203.57083600000001</v>
      </c>
      <c r="AJ200" s="464">
        <v>293.69124299999999</v>
      </c>
      <c r="AK200" s="464">
        <v>98.139139</v>
      </c>
      <c r="AL200" s="464">
        <v>558.93730300000004</v>
      </c>
      <c r="AM200" s="464">
        <v>849.25795900000003</v>
      </c>
      <c r="AN200" s="464">
        <v>1356.298282</v>
      </c>
      <c r="AO200" s="464">
        <v>52.884205000000001</v>
      </c>
      <c r="AP200" s="464">
        <v>497.73825299999999</v>
      </c>
      <c r="AQ200" s="464">
        <v>59.106496999999997</v>
      </c>
      <c r="AR200" s="782">
        <v>234.542753</v>
      </c>
      <c r="AS200" s="464">
        <v>139.09745899999999</v>
      </c>
      <c r="AT200" s="464">
        <v>138.416741</v>
      </c>
      <c r="AU200" s="464">
        <v>2173.512076</v>
      </c>
      <c r="AV200" s="464">
        <v>142.33585600000001</v>
      </c>
      <c r="AW200" s="464">
        <v>132.70875599999999</v>
      </c>
      <c r="AX200" s="464">
        <v>1575.2743129999999</v>
      </c>
      <c r="AY200" s="464">
        <v>1568.5836179999999</v>
      </c>
      <c r="AZ200" s="464">
        <v>1216.847972</v>
      </c>
      <c r="BA200" s="464">
        <v>154.92214899999999</v>
      </c>
      <c r="BB200" s="464">
        <v>872.31545200000005</v>
      </c>
      <c r="BC200" s="464">
        <v>87.853064000000003</v>
      </c>
      <c r="BD200" s="464">
        <v>246.539523</v>
      </c>
      <c r="BE200" s="464">
        <v>98.366056999999998</v>
      </c>
      <c r="BF200" s="464">
        <v>88.130195000000001</v>
      </c>
      <c r="BG200" s="464">
        <v>230.38795400000001</v>
      </c>
      <c r="BH200" s="464">
        <v>399.75582400000002</v>
      </c>
      <c r="BI200" s="464">
        <v>154.78639000000001</v>
      </c>
      <c r="BJ200" s="464">
        <v>1509.1115990000001</v>
      </c>
      <c r="BK200" s="464">
        <v>1751.810888</v>
      </c>
      <c r="BL200" s="464">
        <v>4284.4754249999996</v>
      </c>
      <c r="BM200" s="464">
        <v>212.59291300000001</v>
      </c>
      <c r="BN200" s="464">
        <v>3979.076806</v>
      </c>
      <c r="BO200" s="464">
        <v>1711.512665</v>
      </c>
      <c r="BP200" s="464">
        <v>170.616939</v>
      </c>
      <c r="BQ200" s="464">
        <v>236.10572500000001</v>
      </c>
      <c r="BR200" s="464">
        <v>437.84501599999999</v>
      </c>
      <c r="BS200" s="464">
        <v>247.368393</v>
      </c>
      <c r="BT200" s="464">
        <v>217.49708999999999</v>
      </c>
      <c r="BU200" s="464">
        <v>104.078548</v>
      </c>
      <c r="BV200" s="464">
        <v>635.99891000000002</v>
      </c>
      <c r="BW200" s="464">
        <v>279.24417099999999</v>
      </c>
      <c r="BX200" s="464">
        <v>1260.2568900000001</v>
      </c>
      <c r="BY200" s="464">
        <v>1034.3895480000001</v>
      </c>
      <c r="BZ200" s="464">
        <v>72.936575000000005</v>
      </c>
      <c r="CA200" s="464">
        <v>193.27481700000001</v>
      </c>
    </row>
    <row r="201" spans="1:79" ht="15" x14ac:dyDescent="0.25">
      <c r="A201" s="449">
        <v>192</v>
      </c>
      <c r="B201" s="457"/>
      <c r="C201" s="457" t="s">
        <v>516</v>
      </c>
      <c r="D201" s="458" t="s">
        <v>0</v>
      </c>
      <c r="E201" s="463">
        <v>0.40520400000000001</v>
      </c>
      <c r="F201" s="463">
        <v>0.375193</v>
      </c>
      <c r="G201" s="463">
        <v>2.923187</v>
      </c>
      <c r="H201" s="463">
        <v>210.20067900000001</v>
      </c>
      <c r="I201" s="463">
        <v>6.827979</v>
      </c>
      <c r="J201" s="781">
        <v>0.23291200000000001</v>
      </c>
      <c r="K201" s="463">
        <v>1.0345800000000001</v>
      </c>
      <c r="L201" s="463">
        <v>10.319706999999999</v>
      </c>
      <c r="M201" s="463">
        <v>1.10395</v>
      </c>
      <c r="N201" s="463">
        <v>57.908799999999999</v>
      </c>
      <c r="O201" s="463">
        <v>0.383631</v>
      </c>
      <c r="P201" s="463">
        <v>4.135033</v>
      </c>
      <c r="Q201" s="463">
        <v>1.3421479999999999</v>
      </c>
      <c r="R201" s="463">
        <v>0.86945300000000003</v>
      </c>
      <c r="S201" s="463">
        <v>75.453075999999996</v>
      </c>
      <c r="T201" s="463">
        <v>37.982728999999999</v>
      </c>
      <c r="U201" s="463">
        <v>172.85702900000001</v>
      </c>
      <c r="V201" s="463">
        <v>76.162064000000001</v>
      </c>
      <c r="W201" s="463">
        <v>0.37539699999999998</v>
      </c>
      <c r="X201" s="463">
        <v>0.71824100000000002</v>
      </c>
      <c r="Y201" s="655">
        <v>0.79309200000000002</v>
      </c>
      <c r="Z201" s="656">
        <v>0.455598</v>
      </c>
      <c r="AA201" s="463">
        <v>284.03205300000002</v>
      </c>
      <c r="AB201" s="463">
        <v>51.268644999999999</v>
      </c>
      <c r="AC201" s="463">
        <v>0.19791300000000001</v>
      </c>
      <c r="AD201" s="463">
        <v>35.247180999999998</v>
      </c>
      <c r="AE201" s="463">
        <v>3.8173590000000002</v>
      </c>
      <c r="AF201" s="463">
        <v>3.7534939999999999</v>
      </c>
      <c r="AG201" s="463">
        <v>33.775424999999998</v>
      </c>
      <c r="AH201" s="463">
        <v>72.975824000000003</v>
      </c>
      <c r="AI201" s="463">
        <v>0.428506</v>
      </c>
      <c r="AJ201" s="463">
        <v>6.2957070000000002</v>
      </c>
      <c r="AK201" s="463">
        <v>0.412466</v>
      </c>
      <c r="AL201" s="463">
        <v>8.7038539999999998</v>
      </c>
      <c r="AM201" s="463">
        <v>32.219830999999999</v>
      </c>
      <c r="AN201" s="463">
        <v>50.743563000000002</v>
      </c>
      <c r="AO201" s="463">
        <v>0.19378300000000001</v>
      </c>
      <c r="AP201" s="463">
        <v>4.7165429999999997</v>
      </c>
      <c r="AQ201" s="463">
        <v>3.8301000000000002E-2</v>
      </c>
      <c r="AR201" s="781">
        <v>1.463876</v>
      </c>
      <c r="AS201" s="463">
        <v>0.196964</v>
      </c>
      <c r="AT201" s="463">
        <v>0.97977999999999998</v>
      </c>
      <c r="AU201" s="463">
        <v>299.63944400000003</v>
      </c>
      <c r="AV201" s="463">
        <v>6.3499970000000001</v>
      </c>
      <c r="AW201" s="463">
        <v>2.3062170000000002</v>
      </c>
      <c r="AX201" s="463">
        <v>42.203305</v>
      </c>
      <c r="AY201" s="463">
        <v>4.037026</v>
      </c>
      <c r="AZ201" s="463">
        <v>68.145404999999997</v>
      </c>
      <c r="BA201" s="463">
        <v>1.378595</v>
      </c>
      <c r="BB201" s="463">
        <v>22.958406</v>
      </c>
      <c r="BC201" s="463">
        <v>0.23180300000000001</v>
      </c>
      <c r="BD201" s="463">
        <v>1.0172129999999999</v>
      </c>
      <c r="BE201" s="463">
        <v>1.034818</v>
      </c>
      <c r="BF201" s="463">
        <v>0.23430300000000001</v>
      </c>
      <c r="BG201" s="463">
        <v>1.450267</v>
      </c>
      <c r="BH201" s="463">
        <v>4.1580120000000003</v>
      </c>
      <c r="BI201" s="463">
        <v>0.27935900000000002</v>
      </c>
      <c r="BJ201" s="463">
        <v>74.543279999999996</v>
      </c>
      <c r="BK201" s="463">
        <v>124.731044</v>
      </c>
      <c r="BL201" s="463">
        <v>1553.8532319999999</v>
      </c>
      <c r="BM201" s="463">
        <v>0.97400600000000004</v>
      </c>
      <c r="BN201" s="463">
        <v>178.081399</v>
      </c>
      <c r="BO201" s="463">
        <v>430.94902100000002</v>
      </c>
      <c r="BP201" s="463">
        <v>1.605361</v>
      </c>
      <c r="BQ201" s="463">
        <v>0.41082999999999997</v>
      </c>
      <c r="BR201" s="463">
        <v>87.291490999999994</v>
      </c>
      <c r="BS201" s="463">
        <v>0.408995</v>
      </c>
      <c r="BT201" s="463">
        <v>1.4137489999999999</v>
      </c>
      <c r="BU201" s="463">
        <v>0.42948799999999998</v>
      </c>
      <c r="BV201" s="463">
        <v>12.089928</v>
      </c>
      <c r="BW201" s="463">
        <v>3.702734</v>
      </c>
      <c r="BX201" s="463">
        <v>147.242942</v>
      </c>
      <c r="BY201" s="463">
        <v>101.722981</v>
      </c>
      <c r="BZ201" s="463">
        <v>0.20313100000000001</v>
      </c>
      <c r="CA201" s="463">
        <v>1.103826</v>
      </c>
    </row>
    <row r="202" spans="1:79" ht="15" x14ac:dyDescent="0.25">
      <c r="A202" s="449">
        <v>193</v>
      </c>
      <c r="B202" s="457"/>
      <c r="C202" s="457"/>
      <c r="D202" s="458" t="s">
        <v>451</v>
      </c>
      <c r="E202" s="463">
        <v>0.41052300000000003</v>
      </c>
      <c r="F202" s="463">
        <v>0.55414200000000002</v>
      </c>
      <c r="G202" s="463">
        <v>4.5312739999999998</v>
      </c>
      <c r="H202" s="463">
        <v>441.51592499999998</v>
      </c>
      <c r="I202" s="463">
        <v>8.4353459999999991</v>
      </c>
      <c r="J202" s="781">
        <v>0.30177100000000001</v>
      </c>
      <c r="K202" s="463">
        <v>3.6768399999999999</v>
      </c>
      <c r="L202" s="463">
        <v>7.1870120000000002</v>
      </c>
      <c r="M202" s="463">
        <v>4.3308299999999997</v>
      </c>
      <c r="N202" s="463">
        <v>232.865196</v>
      </c>
      <c r="O202" s="463">
        <v>0.83534799999999998</v>
      </c>
      <c r="P202" s="463">
        <v>3.2686289999999998</v>
      </c>
      <c r="Q202" s="463">
        <v>0.89764500000000003</v>
      </c>
      <c r="R202" s="463">
        <v>0.89217500000000005</v>
      </c>
      <c r="S202" s="463">
        <v>228.222858</v>
      </c>
      <c r="T202" s="463">
        <v>61.751505000000002</v>
      </c>
      <c r="U202" s="463">
        <v>346.70988199999999</v>
      </c>
      <c r="V202" s="463">
        <v>362.46939800000001</v>
      </c>
      <c r="W202" s="463">
        <v>0.59650599999999998</v>
      </c>
      <c r="X202" s="463">
        <v>1.703508</v>
      </c>
      <c r="Y202" s="655">
        <v>1.722132</v>
      </c>
      <c r="Z202" s="656">
        <v>0.64707400000000004</v>
      </c>
      <c r="AA202" s="463">
        <v>477.97931</v>
      </c>
      <c r="AB202" s="463">
        <v>152.24128899999999</v>
      </c>
      <c r="AC202" s="463">
        <v>0.40756799999999999</v>
      </c>
      <c r="AD202" s="463">
        <v>58.130628999999999</v>
      </c>
      <c r="AE202" s="463">
        <v>4.6801089999999999</v>
      </c>
      <c r="AF202" s="463">
        <v>4.4913759999999998</v>
      </c>
      <c r="AG202" s="463">
        <v>183.15702999999999</v>
      </c>
      <c r="AH202" s="463">
        <v>222.001938</v>
      </c>
      <c r="AI202" s="463">
        <v>0.96429799999999999</v>
      </c>
      <c r="AJ202" s="463">
        <v>5.9820880000000001</v>
      </c>
      <c r="AK202" s="463">
        <v>0.31426900000000002</v>
      </c>
      <c r="AL202" s="463">
        <v>26.200369999999999</v>
      </c>
      <c r="AM202" s="463">
        <v>47.363495</v>
      </c>
      <c r="AN202" s="463">
        <v>206.10958400000001</v>
      </c>
      <c r="AO202" s="463">
        <v>0.188142</v>
      </c>
      <c r="AP202" s="463">
        <v>5.8870639999999996</v>
      </c>
      <c r="AQ202" s="463">
        <v>6.3205999999999998E-2</v>
      </c>
      <c r="AR202" s="781">
        <v>1.832705</v>
      </c>
      <c r="AS202" s="463">
        <v>0.472881</v>
      </c>
      <c r="AT202" s="463">
        <v>0.92786299999999999</v>
      </c>
      <c r="AU202" s="463">
        <v>682.63810699999999</v>
      </c>
      <c r="AV202" s="463">
        <v>1.2323299999999999</v>
      </c>
      <c r="AW202" s="463">
        <v>1.838627</v>
      </c>
      <c r="AX202" s="463">
        <v>211.29733200000001</v>
      </c>
      <c r="AY202" s="463">
        <v>18.419165</v>
      </c>
      <c r="AZ202" s="463">
        <v>235.71208200000001</v>
      </c>
      <c r="BA202" s="463">
        <v>2.163176</v>
      </c>
      <c r="BB202" s="463">
        <v>100.207098</v>
      </c>
      <c r="BC202" s="463">
        <v>0.43497200000000003</v>
      </c>
      <c r="BD202" s="463">
        <v>1.7439009999999999</v>
      </c>
      <c r="BE202" s="463">
        <v>0.61616800000000005</v>
      </c>
      <c r="BF202" s="463">
        <v>0.34243299999999999</v>
      </c>
      <c r="BG202" s="463">
        <v>2.0605899999999999</v>
      </c>
      <c r="BH202" s="463">
        <v>11.337158000000001</v>
      </c>
      <c r="BI202" s="463">
        <v>0.28687499999999999</v>
      </c>
      <c r="BJ202" s="463">
        <v>282.350435</v>
      </c>
      <c r="BK202" s="463">
        <v>378.53461299999998</v>
      </c>
      <c r="BL202" s="463">
        <v>2285.172427</v>
      </c>
      <c r="BM202" s="463">
        <v>2.027549</v>
      </c>
      <c r="BN202" s="463">
        <v>842.02036799999996</v>
      </c>
      <c r="BO202" s="463">
        <v>501.60420599999998</v>
      </c>
      <c r="BP202" s="463">
        <v>0.56618199999999996</v>
      </c>
      <c r="BQ202" s="463">
        <v>0.71416800000000003</v>
      </c>
      <c r="BR202" s="463">
        <v>127.182171</v>
      </c>
      <c r="BS202" s="463">
        <v>1.1652990000000001</v>
      </c>
      <c r="BT202" s="463">
        <v>1.970073</v>
      </c>
      <c r="BU202" s="463">
        <v>0.37354300000000001</v>
      </c>
      <c r="BV202" s="463">
        <v>35.752696</v>
      </c>
      <c r="BW202" s="463">
        <v>3.1049630000000001</v>
      </c>
      <c r="BX202" s="463">
        <v>294.69211999999999</v>
      </c>
      <c r="BY202" s="463">
        <v>189.49775199999999</v>
      </c>
      <c r="BZ202" s="463">
        <v>0.26520100000000002</v>
      </c>
      <c r="CA202" s="463">
        <v>1.3891469999999999</v>
      </c>
    </row>
    <row r="203" spans="1:79" ht="15" x14ac:dyDescent="0.25">
      <c r="A203" s="449">
        <v>194</v>
      </c>
      <c r="B203" s="457"/>
      <c r="C203" s="457"/>
      <c r="D203" s="458" t="s">
        <v>1</v>
      </c>
      <c r="E203" s="463">
        <v>1.120071</v>
      </c>
      <c r="F203" s="463">
        <v>1.1269549999999999</v>
      </c>
      <c r="G203" s="463">
        <v>9.4394329999999993</v>
      </c>
      <c r="H203" s="463">
        <v>857.753421</v>
      </c>
      <c r="I203" s="463">
        <v>17.922384999999998</v>
      </c>
      <c r="J203" s="781">
        <v>0.58364799999999994</v>
      </c>
      <c r="K203" s="463">
        <v>4.2317140000000002</v>
      </c>
      <c r="L203" s="463">
        <v>21.212537000000001</v>
      </c>
      <c r="M203" s="463">
        <v>4.3121900000000002</v>
      </c>
      <c r="N203" s="463">
        <v>191.164491</v>
      </c>
      <c r="O203" s="463">
        <v>1.1655359999999999</v>
      </c>
      <c r="P203" s="463">
        <v>8.5724300000000007</v>
      </c>
      <c r="Q203" s="463">
        <v>2.6269130000000001</v>
      </c>
      <c r="R203" s="463">
        <v>2.3453539999999999</v>
      </c>
      <c r="S203" s="463">
        <v>195.183922</v>
      </c>
      <c r="T203" s="463">
        <v>105.776974</v>
      </c>
      <c r="U203" s="463">
        <v>455.23125199999998</v>
      </c>
      <c r="V203" s="463">
        <v>245.68065799999999</v>
      </c>
      <c r="W203" s="463">
        <v>1.2809889999999999</v>
      </c>
      <c r="X203" s="463">
        <v>3.0932729999999999</v>
      </c>
      <c r="Y203" s="655">
        <v>2.2101299999999999</v>
      </c>
      <c r="Z203" s="656">
        <v>1.4345889999999999</v>
      </c>
      <c r="AA203" s="463">
        <v>619.05510600000002</v>
      </c>
      <c r="AB203" s="463">
        <v>115.20492400000001</v>
      </c>
      <c r="AC203" s="463">
        <v>0.60860999999999998</v>
      </c>
      <c r="AD203" s="463">
        <v>105.82423799999999</v>
      </c>
      <c r="AE203" s="463">
        <v>11.989824</v>
      </c>
      <c r="AF203" s="463">
        <v>10.689688</v>
      </c>
      <c r="AG203" s="463">
        <v>125.224935</v>
      </c>
      <c r="AH203" s="463">
        <v>220.35188099999999</v>
      </c>
      <c r="AI203" s="463">
        <v>1.520364</v>
      </c>
      <c r="AJ203" s="463">
        <v>13.807677</v>
      </c>
      <c r="AK203" s="463">
        <v>0.92183099999999996</v>
      </c>
      <c r="AL203" s="463">
        <v>24.481580000000001</v>
      </c>
      <c r="AM203" s="463">
        <v>75.300489999999996</v>
      </c>
      <c r="AN203" s="463">
        <v>140.09428500000001</v>
      </c>
      <c r="AO203" s="463">
        <v>0.53426099999999999</v>
      </c>
      <c r="AP203" s="463">
        <v>9.3641120000000004</v>
      </c>
      <c r="AQ203" s="463">
        <v>0.14022399999999999</v>
      </c>
      <c r="AR203" s="781">
        <v>3.043145</v>
      </c>
      <c r="AS203" s="463">
        <v>0.84261299999999995</v>
      </c>
      <c r="AT203" s="463">
        <v>2.167446</v>
      </c>
      <c r="AU203" s="463">
        <v>728.37061800000004</v>
      </c>
      <c r="AV203" s="463">
        <v>6.3575229999999996</v>
      </c>
      <c r="AW203" s="463">
        <v>4.6014099999999996</v>
      </c>
      <c r="AX203" s="463">
        <v>166.136808</v>
      </c>
      <c r="AY203" s="463">
        <v>14.148346999999999</v>
      </c>
      <c r="AZ203" s="463">
        <v>188.109273</v>
      </c>
      <c r="BA203" s="463">
        <v>3.3637260000000002</v>
      </c>
      <c r="BB203" s="463">
        <v>79.121571000000003</v>
      </c>
      <c r="BC203" s="463">
        <v>0.81681099999999995</v>
      </c>
      <c r="BD203" s="463">
        <v>2.7919450000000001</v>
      </c>
      <c r="BE203" s="463">
        <v>1.8688400000000001</v>
      </c>
      <c r="BF203" s="463">
        <v>0.72601300000000002</v>
      </c>
      <c r="BG203" s="463">
        <v>2.8195190000000001</v>
      </c>
      <c r="BH203" s="463">
        <v>14.456429999999999</v>
      </c>
      <c r="BI203" s="463">
        <v>0.80312399999999995</v>
      </c>
      <c r="BJ203" s="463">
        <v>222.49553599999999</v>
      </c>
      <c r="BK203" s="463">
        <v>319.04409299999998</v>
      </c>
      <c r="BL203" s="463">
        <v>4200.2977890000002</v>
      </c>
      <c r="BM203" s="463">
        <v>3.6287280000000002</v>
      </c>
      <c r="BN203" s="463">
        <v>539.50323000000003</v>
      </c>
      <c r="BO203" s="463">
        <v>960.37139999999999</v>
      </c>
      <c r="BP203" s="463">
        <v>2.440083</v>
      </c>
      <c r="BQ203" s="463">
        <v>0.88423399999999996</v>
      </c>
      <c r="BR203" s="463">
        <v>289.320741</v>
      </c>
      <c r="BS203" s="463">
        <v>2.061293</v>
      </c>
      <c r="BT203" s="463">
        <v>3.3680680000000001</v>
      </c>
      <c r="BU203" s="463">
        <v>0.96444300000000005</v>
      </c>
      <c r="BV203" s="463">
        <v>39.052295000000001</v>
      </c>
      <c r="BW203" s="463">
        <v>6.2132699999999996</v>
      </c>
      <c r="BX203" s="463">
        <v>499.06973699999998</v>
      </c>
      <c r="BY203" s="463">
        <v>229.346102</v>
      </c>
      <c r="BZ203" s="463">
        <v>0.619726</v>
      </c>
      <c r="CA203" s="463">
        <v>3.0210710000000001</v>
      </c>
    </row>
    <row r="204" spans="1:79" ht="15.75" thickBot="1" x14ac:dyDescent="0.3">
      <c r="A204" s="449">
        <v>195</v>
      </c>
      <c r="B204" s="457"/>
      <c r="C204" s="457"/>
      <c r="D204" s="458" t="s">
        <v>452</v>
      </c>
      <c r="E204" s="463">
        <v>2.145E-2</v>
      </c>
      <c r="F204" s="463">
        <v>1.7706E-2</v>
      </c>
      <c r="G204" s="463">
        <v>0.19406399999999999</v>
      </c>
      <c r="H204" s="463">
        <v>19.518052999999998</v>
      </c>
      <c r="I204" s="463">
        <v>0.43624099999999999</v>
      </c>
      <c r="J204" s="783">
        <v>1.4411999999999999E-2</v>
      </c>
      <c r="K204" s="463">
        <v>0.506054</v>
      </c>
      <c r="L204" s="463">
        <v>0.26777699999999999</v>
      </c>
      <c r="M204" s="463">
        <v>0.37120599999999998</v>
      </c>
      <c r="N204" s="463">
        <v>20.253253999999998</v>
      </c>
      <c r="O204" s="463">
        <v>5.0636E-2</v>
      </c>
      <c r="P204" s="463">
        <v>0.12862299999999999</v>
      </c>
      <c r="Q204" s="463">
        <v>8.1305000000000002E-2</v>
      </c>
      <c r="R204" s="463">
        <v>2.9180000000000001E-2</v>
      </c>
      <c r="S204" s="463">
        <v>10.239983000000001</v>
      </c>
      <c r="T204" s="463">
        <v>4.4425520000000001</v>
      </c>
      <c r="U204" s="463">
        <v>15.767084000000001</v>
      </c>
      <c r="V204" s="463">
        <v>32.836725999999999</v>
      </c>
      <c r="W204" s="463">
        <v>2.5399999999999999E-2</v>
      </c>
      <c r="X204" s="463">
        <v>0.176201</v>
      </c>
      <c r="Y204" s="659">
        <v>0.141845</v>
      </c>
      <c r="Z204" s="660">
        <v>3.2024999999999998E-2</v>
      </c>
      <c r="AA204" s="463">
        <v>19.111243999999999</v>
      </c>
      <c r="AB204" s="463">
        <v>8.4139979999999994</v>
      </c>
      <c r="AC204" s="463">
        <v>2.2751E-2</v>
      </c>
      <c r="AD204" s="463">
        <v>3.186655</v>
      </c>
      <c r="AE204" s="463">
        <v>0.35050399999999998</v>
      </c>
      <c r="AF204" s="463">
        <v>0.13545399999999999</v>
      </c>
      <c r="AG204" s="463">
        <v>15.864694</v>
      </c>
      <c r="AH204" s="463">
        <v>18.451923000000001</v>
      </c>
      <c r="AI204" s="463">
        <v>6.2102999999999998E-2</v>
      </c>
      <c r="AJ204" s="463">
        <v>0.22641500000000001</v>
      </c>
      <c r="AK204" s="463">
        <v>1.2277E-2</v>
      </c>
      <c r="AL204" s="463">
        <v>3.1236130000000002</v>
      </c>
      <c r="AM204" s="463">
        <v>4.2026389999999996</v>
      </c>
      <c r="AN204" s="463">
        <v>10.492315</v>
      </c>
      <c r="AO204" s="463">
        <v>7.9170000000000004E-3</v>
      </c>
      <c r="AP204" s="463">
        <v>0.30759199999999998</v>
      </c>
      <c r="AQ204" s="463">
        <v>1.8420000000000001E-3</v>
      </c>
      <c r="AR204" s="783">
        <v>0.15364</v>
      </c>
      <c r="AS204" s="463">
        <v>2.7671000000000001E-2</v>
      </c>
      <c r="AT204" s="463">
        <v>3.0133E-2</v>
      </c>
      <c r="AU204" s="463">
        <v>63.359910999999997</v>
      </c>
      <c r="AV204" s="463">
        <v>6.8696999999999994E-2</v>
      </c>
      <c r="AW204" s="463">
        <v>7.9933000000000004E-2</v>
      </c>
      <c r="AX204" s="463">
        <v>20.335381999999999</v>
      </c>
      <c r="AY204" s="463">
        <v>1.5664389999999999</v>
      </c>
      <c r="AZ204" s="463">
        <v>24.636056</v>
      </c>
      <c r="BA204" s="463">
        <v>7.8447000000000003E-2</v>
      </c>
      <c r="BB204" s="463">
        <v>8.9923559999999991</v>
      </c>
      <c r="BC204" s="463">
        <v>1.4800000000000001E-2</v>
      </c>
      <c r="BD204" s="463">
        <v>0.12989000000000001</v>
      </c>
      <c r="BE204" s="463">
        <v>2.0375000000000001E-2</v>
      </c>
      <c r="BF204" s="463">
        <v>9.9360000000000004E-3</v>
      </c>
      <c r="BG204" s="463">
        <v>9.6209000000000003E-2</v>
      </c>
      <c r="BH204" s="463">
        <v>1.4194850000000001</v>
      </c>
      <c r="BI204" s="463">
        <v>1.1920999999999999E-2</v>
      </c>
      <c r="BJ204" s="463">
        <v>12.825006</v>
      </c>
      <c r="BK204" s="463">
        <v>39.642949999999999</v>
      </c>
      <c r="BL204" s="463">
        <v>115.862866</v>
      </c>
      <c r="BM204" s="463">
        <v>9.2202999999999993E-2</v>
      </c>
      <c r="BN204" s="463">
        <v>86.197441999999995</v>
      </c>
      <c r="BO204" s="463">
        <v>28.990424000000001</v>
      </c>
      <c r="BP204" s="463">
        <v>3.6353999999999997E-2</v>
      </c>
      <c r="BQ204" s="463">
        <v>3.8632E-2</v>
      </c>
      <c r="BR204" s="463">
        <v>3.3653209999999998</v>
      </c>
      <c r="BS204" s="463">
        <v>6.4768000000000006E-2</v>
      </c>
      <c r="BT204" s="463">
        <v>0.116563</v>
      </c>
      <c r="BU204" s="463">
        <v>1.3128000000000001E-2</v>
      </c>
      <c r="BV204" s="463">
        <v>4.9545139999999996</v>
      </c>
      <c r="BW204" s="463">
        <v>0.15398899999999999</v>
      </c>
      <c r="BX204" s="463">
        <v>9.3744990000000001</v>
      </c>
      <c r="BY204" s="463">
        <v>22.854078999999999</v>
      </c>
      <c r="BZ204" s="463">
        <v>1.2463999999999999E-2</v>
      </c>
      <c r="CA204" s="463">
        <v>4.2992000000000002E-2</v>
      </c>
    </row>
    <row r="205" spans="1:79" ht="18.75" customHeight="1" thickBot="1" x14ac:dyDescent="0.4">
      <c r="A205" s="449">
        <v>98</v>
      </c>
      <c r="B205" s="445" t="s">
        <v>467</v>
      </c>
      <c r="C205" s="446">
        <v>2040</v>
      </c>
      <c r="D205" s="447"/>
      <c r="E205" s="465"/>
      <c r="F205" s="465"/>
      <c r="G205" s="465"/>
      <c r="H205" s="465"/>
      <c r="I205" s="465"/>
      <c r="J205" s="465"/>
      <c r="K205" s="465"/>
      <c r="L205" s="465"/>
      <c r="M205" s="465"/>
      <c r="N205" s="465"/>
      <c r="O205" s="465"/>
      <c r="P205" s="465"/>
      <c r="Q205" s="465"/>
      <c r="R205" s="465"/>
      <c r="S205" s="465"/>
      <c r="T205" s="465"/>
      <c r="U205" s="465"/>
      <c r="V205" s="465"/>
      <c r="W205" s="465"/>
      <c r="X205" s="465"/>
      <c r="Y205" s="465"/>
      <c r="Z205" s="465"/>
      <c r="AA205" s="465"/>
      <c r="AB205" s="465"/>
      <c r="AC205" s="465"/>
      <c r="AD205" s="465"/>
      <c r="AE205" s="465"/>
      <c r="AF205" s="465"/>
      <c r="AG205" s="465"/>
      <c r="AH205" s="465"/>
      <c r="AI205" s="465"/>
      <c r="AJ205" s="465"/>
      <c r="AK205" s="465"/>
      <c r="AL205" s="465"/>
      <c r="AM205" s="465"/>
      <c r="AN205" s="465"/>
      <c r="AO205" s="465"/>
      <c r="AP205" s="465"/>
      <c r="AQ205" s="465"/>
      <c r="AR205" s="465"/>
      <c r="AS205" s="465"/>
      <c r="AT205" s="465"/>
      <c r="AU205" s="465"/>
      <c r="AV205" s="465"/>
      <c r="AW205" s="465"/>
      <c r="AX205" s="465"/>
      <c r="AY205" s="465"/>
      <c r="AZ205" s="465"/>
      <c r="BA205" s="465"/>
      <c r="BB205" s="465"/>
      <c r="BC205" s="465"/>
      <c r="BD205" s="465"/>
      <c r="BE205" s="465"/>
      <c r="BF205" s="465"/>
      <c r="BG205" s="465"/>
      <c r="BH205" s="465"/>
      <c r="BI205" s="465"/>
      <c r="BJ205" s="465"/>
      <c r="BK205" s="465"/>
      <c r="BL205" s="639"/>
      <c r="BM205" s="465"/>
      <c r="BN205" s="465"/>
      <c r="BO205" s="465"/>
      <c r="BP205" s="465"/>
      <c r="BQ205" s="465"/>
      <c r="BR205" s="465"/>
      <c r="BS205" s="465"/>
      <c r="BT205" s="465"/>
      <c r="BU205" s="465"/>
      <c r="BV205" s="465"/>
      <c r="BW205" s="465"/>
      <c r="BX205" s="465"/>
      <c r="BY205" s="465"/>
      <c r="BZ205" s="465"/>
      <c r="CA205" s="465"/>
    </row>
    <row r="206" spans="1:79" ht="15" x14ac:dyDescent="0.25">
      <c r="A206" s="449">
        <v>99</v>
      </c>
      <c r="B206" s="440" t="s">
        <v>464</v>
      </c>
      <c r="C206" s="441" t="s">
        <v>517</v>
      </c>
      <c r="D206" s="442" t="s">
        <v>0</v>
      </c>
      <c r="E206" s="461">
        <v>21710.797381</v>
      </c>
      <c r="F206" s="461">
        <v>28329.774556</v>
      </c>
      <c r="G206" s="461">
        <v>70793.730509000001</v>
      </c>
      <c r="H206" s="461">
        <v>473815.78562799998</v>
      </c>
      <c r="I206" s="461">
        <v>85682.996671000001</v>
      </c>
      <c r="J206" s="778">
        <v>14725.080442</v>
      </c>
      <c r="K206" s="461">
        <v>15240.962030000001</v>
      </c>
      <c r="L206" s="461">
        <v>72145.831143999996</v>
      </c>
      <c r="M206" s="461">
        <v>25301.255481</v>
      </c>
      <c r="N206" s="461">
        <v>95869.983754999994</v>
      </c>
      <c r="O206" s="461">
        <v>25539.689539999999</v>
      </c>
      <c r="P206" s="461">
        <v>55281.169944000001</v>
      </c>
      <c r="Q206" s="461">
        <v>17279.508709999998</v>
      </c>
      <c r="R206" s="461">
        <v>41600.244766999997</v>
      </c>
      <c r="S206" s="461">
        <v>90550.762325999996</v>
      </c>
      <c r="T206" s="461">
        <v>176239.30338600001</v>
      </c>
      <c r="U206" s="461">
        <v>270202.384777</v>
      </c>
      <c r="V206" s="461">
        <v>116536.796023</v>
      </c>
      <c r="W206" s="461">
        <v>34040.817725000001</v>
      </c>
      <c r="X206" s="461">
        <v>17895.183242999999</v>
      </c>
      <c r="Y206" s="649">
        <v>13670.724344</v>
      </c>
      <c r="Z206" s="650">
        <v>30446.838417999999</v>
      </c>
      <c r="AA206" s="461">
        <v>246251.27407099999</v>
      </c>
      <c r="AB206" s="461">
        <v>75426.746939999997</v>
      </c>
      <c r="AC206" s="461">
        <v>42808.113085999998</v>
      </c>
      <c r="AD206" s="461">
        <v>144947.90395199999</v>
      </c>
      <c r="AE206" s="461">
        <v>36729.776253000004</v>
      </c>
      <c r="AF206" s="461">
        <v>61268.590336000001</v>
      </c>
      <c r="AG206" s="461">
        <v>84485.176061000006</v>
      </c>
      <c r="AH206" s="461">
        <v>110434.96734800001</v>
      </c>
      <c r="AI206" s="461">
        <v>16538.260839999999</v>
      </c>
      <c r="AJ206" s="461">
        <v>79944.476423999993</v>
      </c>
      <c r="AK206" s="461">
        <v>31779.084973000001</v>
      </c>
      <c r="AL206" s="461">
        <v>88738.210401999997</v>
      </c>
      <c r="AM206" s="461">
        <v>99614.873823999995</v>
      </c>
      <c r="AN206" s="461">
        <v>90082.094140999994</v>
      </c>
      <c r="AO206" s="461">
        <v>17065.733687</v>
      </c>
      <c r="AP206" s="461">
        <v>61650.261052000002</v>
      </c>
      <c r="AQ206" s="461">
        <v>14512.506702000001</v>
      </c>
      <c r="AR206" s="778">
        <v>22096.358681000002</v>
      </c>
      <c r="AS206" s="461">
        <v>20703.540368999998</v>
      </c>
      <c r="AT206" s="461">
        <v>27900.698461</v>
      </c>
      <c r="AU206" s="461">
        <v>158060.95256400001</v>
      </c>
      <c r="AV206" s="461">
        <v>36513.626386000004</v>
      </c>
      <c r="AW206" s="461">
        <v>33661.574100999998</v>
      </c>
      <c r="AX206" s="461">
        <v>121461.01093400001</v>
      </c>
      <c r="AY206" s="461">
        <v>84312.555640999999</v>
      </c>
      <c r="AZ206" s="461">
        <v>54753.222749</v>
      </c>
      <c r="BA206" s="461">
        <v>15477.489398</v>
      </c>
      <c r="BB206" s="461">
        <v>44484.690394999998</v>
      </c>
      <c r="BC206" s="461">
        <v>14576.126949</v>
      </c>
      <c r="BD206" s="461">
        <v>39054.767283000001</v>
      </c>
      <c r="BE206" s="461">
        <v>27322.295855</v>
      </c>
      <c r="BF206" s="461">
        <v>28669.339556999999</v>
      </c>
      <c r="BG206" s="461">
        <v>15439.824358</v>
      </c>
      <c r="BH206" s="461">
        <v>55533.564313000003</v>
      </c>
      <c r="BI206" s="461">
        <v>32336.769657000001</v>
      </c>
      <c r="BJ206" s="461">
        <v>143090.957731</v>
      </c>
      <c r="BK206" s="461">
        <v>74501.206839999999</v>
      </c>
      <c r="BL206" s="640">
        <v>765512.67076500005</v>
      </c>
      <c r="BM206" s="461">
        <v>29065.128503</v>
      </c>
      <c r="BN206" s="461">
        <v>139428.041272</v>
      </c>
      <c r="BO206" s="461">
        <v>186001.35749699999</v>
      </c>
      <c r="BP206" s="461">
        <v>28303.462808</v>
      </c>
      <c r="BQ206" s="461">
        <v>21911.672759000001</v>
      </c>
      <c r="BR206" s="461">
        <v>213169.20509</v>
      </c>
      <c r="BS206" s="461">
        <v>26352.084132</v>
      </c>
      <c r="BT206" s="461">
        <v>43174.135198000004</v>
      </c>
      <c r="BU206" s="461">
        <v>25909.972968999999</v>
      </c>
      <c r="BV206" s="461">
        <v>64216.938324000002</v>
      </c>
      <c r="BW206" s="461">
        <v>34714.400336999999</v>
      </c>
      <c r="BX206" s="461">
        <v>405279.53996999998</v>
      </c>
      <c r="BY206" s="461">
        <v>214349.27855799999</v>
      </c>
      <c r="BZ206" s="461">
        <v>21515.061441999998</v>
      </c>
      <c r="CA206" s="461">
        <v>34775.799920999998</v>
      </c>
    </row>
    <row r="207" spans="1:79" ht="15" x14ac:dyDescent="0.25">
      <c r="A207" s="449">
        <v>100</v>
      </c>
      <c r="B207" s="440"/>
      <c r="C207" s="441"/>
      <c r="D207" s="442" t="s">
        <v>451</v>
      </c>
      <c r="E207" s="461">
        <v>80654.059634000005</v>
      </c>
      <c r="F207" s="461">
        <v>96693.523130000001</v>
      </c>
      <c r="G207" s="461">
        <v>250838.269883</v>
      </c>
      <c r="H207" s="461">
        <v>1741106.554182</v>
      </c>
      <c r="I207" s="461">
        <v>280591.23973299999</v>
      </c>
      <c r="J207" s="779">
        <v>58270.311847999998</v>
      </c>
      <c r="K207" s="461">
        <v>57603.431728000003</v>
      </c>
      <c r="L207" s="461">
        <v>220665.879205</v>
      </c>
      <c r="M207" s="461">
        <v>84165.860872000005</v>
      </c>
      <c r="N207" s="461">
        <v>337877.40331800003</v>
      </c>
      <c r="O207" s="461">
        <v>83209.259411000006</v>
      </c>
      <c r="P207" s="461">
        <v>192250.15609599999</v>
      </c>
      <c r="Q207" s="461">
        <v>58711.091644</v>
      </c>
      <c r="R207" s="461">
        <v>151434.372191</v>
      </c>
      <c r="S207" s="461">
        <v>330599.33187300002</v>
      </c>
      <c r="T207" s="461">
        <v>670767.01604799996</v>
      </c>
      <c r="U207" s="461">
        <v>917590.27007700002</v>
      </c>
      <c r="V207" s="461">
        <v>361548.35927399999</v>
      </c>
      <c r="W207" s="461">
        <v>103959.348738</v>
      </c>
      <c r="X207" s="461">
        <v>46971.538472</v>
      </c>
      <c r="Y207" s="651">
        <v>47371.712541000001</v>
      </c>
      <c r="Z207" s="652">
        <v>113639.34896800001</v>
      </c>
      <c r="AA207" s="461">
        <v>913978.63303400006</v>
      </c>
      <c r="AB207" s="461">
        <v>247972.331737</v>
      </c>
      <c r="AC207" s="461">
        <v>126362.50052099999</v>
      </c>
      <c r="AD207" s="461">
        <v>598981.91014000005</v>
      </c>
      <c r="AE207" s="461">
        <v>117680.326218</v>
      </c>
      <c r="AF207" s="461">
        <v>219054.10655200001</v>
      </c>
      <c r="AG207" s="461">
        <v>307352.41796799999</v>
      </c>
      <c r="AH207" s="461">
        <v>380787.20230100001</v>
      </c>
      <c r="AI207" s="461">
        <v>65332.241823999997</v>
      </c>
      <c r="AJ207" s="461">
        <v>292442.731501</v>
      </c>
      <c r="AK207" s="461">
        <v>112662.80316900001</v>
      </c>
      <c r="AL207" s="461">
        <v>289997.04439400003</v>
      </c>
      <c r="AM207" s="461">
        <v>346552.69708499999</v>
      </c>
      <c r="AN207" s="461">
        <v>319809.61506500002</v>
      </c>
      <c r="AO207" s="461">
        <v>59981.428075000003</v>
      </c>
      <c r="AP207" s="461">
        <v>213800.19023000001</v>
      </c>
      <c r="AQ207" s="461">
        <v>49983.681796999997</v>
      </c>
      <c r="AR207" s="779">
        <v>71522.562139000001</v>
      </c>
      <c r="AS207" s="461">
        <v>74789.618180999998</v>
      </c>
      <c r="AT207" s="461">
        <v>103990.725664</v>
      </c>
      <c r="AU207" s="461">
        <v>544198.79408200004</v>
      </c>
      <c r="AV207" s="461">
        <v>101301.3594</v>
      </c>
      <c r="AW207" s="461">
        <v>107545.198214</v>
      </c>
      <c r="AX207" s="461">
        <v>405422.804061</v>
      </c>
      <c r="AY207" s="461">
        <v>262743.216442</v>
      </c>
      <c r="AZ207" s="461">
        <v>155436.56136600001</v>
      </c>
      <c r="BA207" s="461">
        <v>59088.433267</v>
      </c>
      <c r="BB207" s="461">
        <v>153077.778082</v>
      </c>
      <c r="BC207" s="461">
        <v>49646.966916999998</v>
      </c>
      <c r="BD207" s="461">
        <v>137032.09113099999</v>
      </c>
      <c r="BE207" s="461">
        <v>109541.746423</v>
      </c>
      <c r="BF207" s="461">
        <v>91836.843162000005</v>
      </c>
      <c r="BG207" s="461">
        <v>54484.989147</v>
      </c>
      <c r="BH207" s="461">
        <v>192965.25344199999</v>
      </c>
      <c r="BI207" s="461">
        <v>113482.519162</v>
      </c>
      <c r="BJ207" s="461">
        <v>540411.63773900003</v>
      </c>
      <c r="BK207" s="461">
        <v>223626.56924400001</v>
      </c>
      <c r="BL207" s="640">
        <v>3151675.5782030001</v>
      </c>
      <c r="BM207" s="461">
        <v>107131.00113600001</v>
      </c>
      <c r="BN207" s="461">
        <v>456278.83085500001</v>
      </c>
      <c r="BO207" s="461">
        <v>680892.43138600001</v>
      </c>
      <c r="BP207" s="461">
        <v>77889.630583000006</v>
      </c>
      <c r="BQ207" s="461">
        <v>71339.087390999994</v>
      </c>
      <c r="BR207" s="461">
        <v>802941.06382399995</v>
      </c>
      <c r="BS207" s="461">
        <v>100679.364986</v>
      </c>
      <c r="BT207" s="461">
        <v>137629.840142</v>
      </c>
      <c r="BU207" s="461">
        <v>92119.405668000007</v>
      </c>
      <c r="BV207" s="461">
        <v>234672.359761</v>
      </c>
      <c r="BW207" s="461">
        <v>125317.98887099999</v>
      </c>
      <c r="BX207" s="461">
        <v>1447046.4921530001</v>
      </c>
      <c r="BY207" s="461">
        <v>685171.57509599999</v>
      </c>
      <c r="BZ207" s="461">
        <v>58043.872969999997</v>
      </c>
      <c r="CA207" s="461">
        <v>130577.81799</v>
      </c>
    </row>
    <row r="208" spans="1:79" ht="15" x14ac:dyDescent="0.25">
      <c r="A208" s="449">
        <v>101</v>
      </c>
      <c r="B208" s="440"/>
      <c r="C208" s="441"/>
      <c r="D208" s="442" t="s">
        <v>1</v>
      </c>
      <c r="E208" s="461">
        <v>65133.891898000002</v>
      </c>
      <c r="F208" s="461">
        <v>79563.004595999999</v>
      </c>
      <c r="G208" s="461">
        <v>203964.050968</v>
      </c>
      <c r="H208" s="461">
        <v>1405601.1664100001</v>
      </c>
      <c r="I208" s="461">
        <v>232326.203301</v>
      </c>
      <c r="J208" s="779">
        <v>45842.462221000002</v>
      </c>
      <c r="K208" s="461">
        <v>43782.530870000002</v>
      </c>
      <c r="L208" s="461">
        <v>187135.13914700001</v>
      </c>
      <c r="M208" s="461">
        <v>69741.384714999993</v>
      </c>
      <c r="N208" s="461">
        <v>216231.30716500001</v>
      </c>
      <c r="O208" s="461">
        <v>69453.301718000002</v>
      </c>
      <c r="P208" s="461">
        <v>158414.21738099999</v>
      </c>
      <c r="Q208" s="461">
        <v>47624.007933000001</v>
      </c>
      <c r="R208" s="461">
        <v>121344.418829</v>
      </c>
      <c r="S208" s="461">
        <v>223192.34401900001</v>
      </c>
      <c r="T208" s="461">
        <v>536688.50183099997</v>
      </c>
      <c r="U208" s="461">
        <v>707287.76475900004</v>
      </c>
      <c r="V208" s="461">
        <v>261456.658941</v>
      </c>
      <c r="W208" s="461">
        <v>89088.456221</v>
      </c>
      <c r="X208" s="461">
        <v>40875.474945000002</v>
      </c>
      <c r="Y208" s="651">
        <v>37868.572405999999</v>
      </c>
      <c r="Z208" s="652">
        <v>90747.885716000004</v>
      </c>
      <c r="AA208" s="461">
        <v>694966.71991999994</v>
      </c>
      <c r="AB208" s="461">
        <v>169525.90358499999</v>
      </c>
      <c r="AC208" s="461">
        <v>105090.05437</v>
      </c>
      <c r="AD208" s="461">
        <v>467219.07288599998</v>
      </c>
      <c r="AE208" s="461">
        <v>96487.418328999993</v>
      </c>
      <c r="AF208" s="461">
        <v>177518.345653</v>
      </c>
      <c r="AG208" s="461">
        <v>199849.465601</v>
      </c>
      <c r="AH208" s="461">
        <v>261612.75233399999</v>
      </c>
      <c r="AI208" s="461">
        <v>51351.559315999999</v>
      </c>
      <c r="AJ208" s="461">
        <v>234098.08607300001</v>
      </c>
      <c r="AK208" s="461">
        <v>92147.307327999995</v>
      </c>
      <c r="AL208" s="461">
        <v>233689.05546999999</v>
      </c>
      <c r="AM208" s="461">
        <v>280188.645532</v>
      </c>
      <c r="AN208" s="461">
        <v>207892.825816</v>
      </c>
      <c r="AO208" s="461">
        <v>47968.651450999998</v>
      </c>
      <c r="AP208" s="461">
        <v>173640.63502799999</v>
      </c>
      <c r="AQ208" s="461">
        <v>41405.624374999999</v>
      </c>
      <c r="AR208" s="779">
        <v>58548.585851000003</v>
      </c>
      <c r="AS208" s="461">
        <v>60421.393910999999</v>
      </c>
      <c r="AT208" s="461">
        <v>82521.635496999996</v>
      </c>
      <c r="AU208" s="461">
        <v>398727.84263600002</v>
      </c>
      <c r="AV208" s="461">
        <v>85976.445991000001</v>
      </c>
      <c r="AW208" s="461">
        <v>87894.042038</v>
      </c>
      <c r="AX208" s="461">
        <v>299211.82850300003</v>
      </c>
      <c r="AY208" s="461">
        <v>206034.773644</v>
      </c>
      <c r="AZ208" s="461">
        <v>108254.24370799999</v>
      </c>
      <c r="BA208" s="461">
        <v>45073.160693999998</v>
      </c>
      <c r="BB208" s="461">
        <v>96769.155408999999</v>
      </c>
      <c r="BC208" s="461">
        <v>40111.532536999999</v>
      </c>
      <c r="BD208" s="461">
        <v>111191.71737</v>
      </c>
      <c r="BE208" s="461">
        <v>84967.931475999998</v>
      </c>
      <c r="BF208" s="461">
        <v>76966.689601999999</v>
      </c>
      <c r="BG208" s="461">
        <v>42769.846341999997</v>
      </c>
      <c r="BH208" s="461">
        <v>153719.701206</v>
      </c>
      <c r="BI208" s="461">
        <v>92308.985291999998</v>
      </c>
      <c r="BJ208" s="461">
        <v>378597.31293900002</v>
      </c>
      <c r="BK208" s="461">
        <v>149987.29604300001</v>
      </c>
      <c r="BL208" s="640">
        <v>2395863.6710649999</v>
      </c>
      <c r="BM208" s="461">
        <v>86708.405524999995</v>
      </c>
      <c r="BN208" s="461">
        <v>286090.56485000002</v>
      </c>
      <c r="BO208" s="461">
        <v>506317.763935</v>
      </c>
      <c r="BP208" s="461">
        <v>66653.698480000006</v>
      </c>
      <c r="BQ208" s="461">
        <v>53974.024803</v>
      </c>
      <c r="BR208" s="461">
        <v>642623.28801400005</v>
      </c>
      <c r="BS208" s="461">
        <v>79724.225086000006</v>
      </c>
      <c r="BT208" s="461">
        <v>113082.194737</v>
      </c>
      <c r="BU208" s="461">
        <v>74395.329727000004</v>
      </c>
      <c r="BV208" s="461">
        <v>188167.62563200001</v>
      </c>
      <c r="BW208" s="461">
        <v>95093.963149000003</v>
      </c>
      <c r="BX208" s="461">
        <v>1145211.6430629999</v>
      </c>
      <c r="BY208" s="461">
        <v>553527.56488800002</v>
      </c>
      <c r="BZ208" s="461">
        <v>51465.596066999999</v>
      </c>
      <c r="CA208" s="461">
        <v>102242.94844199999</v>
      </c>
    </row>
    <row r="209" spans="1:79" ht="15" x14ac:dyDescent="0.25">
      <c r="A209" s="449">
        <v>102</v>
      </c>
      <c r="B209" s="440"/>
      <c r="C209" s="441"/>
      <c r="D209" s="442" t="s">
        <v>452</v>
      </c>
      <c r="E209" s="461">
        <v>39379.230173999997</v>
      </c>
      <c r="F209" s="461">
        <v>48337.033374999999</v>
      </c>
      <c r="G209" s="461">
        <v>124854.592235</v>
      </c>
      <c r="H209" s="461">
        <v>870544.74953999999</v>
      </c>
      <c r="I209" s="461">
        <v>142436.78437400001</v>
      </c>
      <c r="J209" s="779">
        <v>28834.439125000001</v>
      </c>
      <c r="K209" s="461">
        <v>27749.870245999999</v>
      </c>
      <c r="L209" s="461">
        <v>111456.32191</v>
      </c>
      <c r="M209" s="461">
        <v>43479.643507000001</v>
      </c>
      <c r="N209" s="461">
        <v>226819.07898300001</v>
      </c>
      <c r="O209" s="461">
        <v>42799.065822999997</v>
      </c>
      <c r="P209" s="461">
        <v>93065.253880999997</v>
      </c>
      <c r="Q209" s="461">
        <v>28327.384316</v>
      </c>
      <c r="R209" s="461">
        <v>76926.267773</v>
      </c>
      <c r="S209" s="461">
        <v>154322.85083000001</v>
      </c>
      <c r="T209" s="461">
        <v>327164.49124800001</v>
      </c>
      <c r="U209" s="461">
        <v>447503.10265299998</v>
      </c>
      <c r="V209" s="461">
        <v>244178.58364600001</v>
      </c>
      <c r="W209" s="461">
        <v>50951.550676999999</v>
      </c>
      <c r="X209" s="461">
        <v>22559.202687000001</v>
      </c>
      <c r="Y209" s="651">
        <v>23164.502368000001</v>
      </c>
      <c r="Z209" s="652">
        <v>55435.975274999997</v>
      </c>
      <c r="AA209" s="461">
        <v>435080.59993899998</v>
      </c>
      <c r="AB209" s="461">
        <v>116420.71528400001</v>
      </c>
      <c r="AC209" s="461">
        <v>66928.823785</v>
      </c>
      <c r="AD209" s="461">
        <v>289047.746025</v>
      </c>
      <c r="AE209" s="461">
        <v>56239.855732999997</v>
      </c>
      <c r="AF209" s="461">
        <v>108937.710764</v>
      </c>
      <c r="AG209" s="461">
        <v>204808.44175599999</v>
      </c>
      <c r="AH209" s="461">
        <v>241023.64236599999</v>
      </c>
      <c r="AI209" s="461">
        <v>31858.495462999999</v>
      </c>
      <c r="AJ209" s="461">
        <v>144253.03640000001</v>
      </c>
      <c r="AK209" s="461">
        <v>54710.512179999998</v>
      </c>
      <c r="AL209" s="461">
        <v>137370.61573600001</v>
      </c>
      <c r="AM209" s="461">
        <v>167044.43704200001</v>
      </c>
      <c r="AN209" s="461">
        <v>149911.786631</v>
      </c>
      <c r="AO209" s="461">
        <v>31005.050487</v>
      </c>
      <c r="AP209" s="461">
        <v>104101.467844</v>
      </c>
      <c r="AQ209" s="461">
        <v>24604.873609999999</v>
      </c>
      <c r="AR209" s="779">
        <v>34439.662912</v>
      </c>
      <c r="AS209" s="461">
        <v>38510.562059000004</v>
      </c>
      <c r="AT209" s="461">
        <v>49913.717475999998</v>
      </c>
      <c r="AU209" s="461">
        <v>319476.46662999998</v>
      </c>
      <c r="AV209" s="461">
        <v>49987.633904000002</v>
      </c>
      <c r="AW209" s="461">
        <v>52365.906534000002</v>
      </c>
      <c r="AX209" s="461">
        <v>250457.18392099999</v>
      </c>
      <c r="AY209" s="461">
        <v>151538.64152500001</v>
      </c>
      <c r="AZ209" s="461">
        <v>108804.21741500001</v>
      </c>
      <c r="BA209" s="461">
        <v>28015.069431</v>
      </c>
      <c r="BB209" s="461">
        <v>104291.96199900001</v>
      </c>
      <c r="BC209" s="461">
        <v>23948.072729</v>
      </c>
      <c r="BD209" s="461">
        <v>67470.962172</v>
      </c>
      <c r="BE209" s="461">
        <v>52422.665775000001</v>
      </c>
      <c r="BF209" s="461">
        <v>45475.760969000003</v>
      </c>
      <c r="BG209" s="461">
        <v>26053.449971999999</v>
      </c>
      <c r="BH209" s="461">
        <v>99180.402231999993</v>
      </c>
      <c r="BI209" s="461">
        <v>56715.167946000001</v>
      </c>
      <c r="BJ209" s="461">
        <v>255225.37718099999</v>
      </c>
      <c r="BK209" s="461">
        <v>161827.95993400001</v>
      </c>
      <c r="BL209" s="640">
        <v>1585400.9974390001</v>
      </c>
      <c r="BM209" s="461">
        <v>53346.929918000002</v>
      </c>
      <c r="BN209" s="461">
        <v>345265.94166100002</v>
      </c>
      <c r="BO209" s="461">
        <v>373515.34872900002</v>
      </c>
      <c r="BP209" s="461">
        <v>37669.644784999997</v>
      </c>
      <c r="BQ209" s="461">
        <v>32628.559086000001</v>
      </c>
      <c r="BR209" s="461">
        <v>401178.42783900001</v>
      </c>
      <c r="BS209" s="461">
        <v>50463.180461000004</v>
      </c>
      <c r="BT209" s="461">
        <v>70038.941753000006</v>
      </c>
      <c r="BU209" s="461">
        <v>44269.659513999999</v>
      </c>
      <c r="BV209" s="461">
        <v>118564.377079</v>
      </c>
      <c r="BW209" s="461">
        <v>58118.308717</v>
      </c>
      <c r="BX209" s="461">
        <v>698965.80025299999</v>
      </c>
      <c r="BY209" s="461">
        <v>329051.21655399998</v>
      </c>
      <c r="BZ209" s="461">
        <v>27906.765903</v>
      </c>
      <c r="CA209" s="461">
        <v>62228.245860000003</v>
      </c>
    </row>
    <row r="210" spans="1:79" ht="15" x14ac:dyDescent="0.25">
      <c r="A210" s="449">
        <v>103</v>
      </c>
      <c r="B210" s="443"/>
      <c r="C210" s="443" t="s">
        <v>518</v>
      </c>
      <c r="D210" s="444" t="s">
        <v>0</v>
      </c>
      <c r="E210" s="462">
        <v>422.35202800000002</v>
      </c>
      <c r="F210" s="462">
        <v>552.96960999999999</v>
      </c>
      <c r="G210" s="462">
        <v>1464.429999</v>
      </c>
      <c r="H210" s="462">
        <v>19132.660247</v>
      </c>
      <c r="I210" s="462">
        <v>1798.8828739999999</v>
      </c>
      <c r="J210" s="780">
        <v>277.90400899999997</v>
      </c>
      <c r="K210" s="462">
        <v>270.75498199999998</v>
      </c>
      <c r="L210" s="462">
        <v>1526.1992279999999</v>
      </c>
      <c r="M210" s="462">
        <v>448.61767900000001</v>
      </c>
      <c r="N210" s="462">
        <v>2095.1223100000002</v>
      </c>
      <c r="O210" s="462">
        <v>481.19340599999998</v>
      </c>
      <c r="P210" s="462">
        <v>1180.9662149999999</v>
      </c>
      <c r="Q210" s="462">
        <v>318.93841500000002</v>
      </c>
      <c r="R210" s="462">
        <v>801.06068500000003</v>
      </c>
      <c r="S210" s="462">
        <v>1960.9087930000001</v>
      </c>
      <c r="T210" s="462">
        <v>4711.7969700000003</v>
      </c>
      <c r="U210" s="462">
        <v>12858.038798</v>
      </c>
      <c r="V210" s="462">
        <v>2911.1971910000002</v>
      </c>
      <c r="W210" s="462">
        <v>662.471002</v>
      </c>
      <c r="X210" s="462">
        <v>322.475526</v>
      </c>
      <c r="Y210" s="653">
        <v>246.67937000000001</v>
      </c>
      <c r="Z210" s="654">
        <v>606.98021100000005</v>
      </c>
      <c r="AA210" s="462">
        <v>7637.729507</v>
      </c>
      <c r="AB210" s="462">
        <v>1674.391468</v>
      </c>
      <c r="AC210" s="462">
        <v>807.80116999999996</v>
      </c>
      <c r="AD210" s="462">
        <v>3588.005318</v>
      </c>
      <c r="AE210" s="462">
        <v>691.52871400000004</v>
      </c>
      <c r="AF210" s="462">
        <v>1319.4762270000001</v>
      </c>
      <c r="AG210" s="462">
        <v>1800.2483360000001</v>
      </c>
      <c r="AH210" s="462">
        <v>2418.9109239999998</v>
      </c>
      <c r="AI210" s="462">
        <v>326.25458700000001</v>
      </c>
      <c r="AJ210" s="462">
        <v>1778.370455</v>
      </c>
      <c r="AK210" s="462">
        <v>647.69925499999999</v>
      </c>
      <c r="AL210" s="462">
        <v>1779.0988279999999</v>
      </c>
      <c r="AM210" s="462">
        <v>1930.3265280000001</v>
      </c>
      <c r="AN210" s="462">
        <v>1863.054496</v>
      </c>
      <c r="AO210" s="462">
        <v>327.53521799999999</v>
      </c>
      <c r="AP210" s="462">
        <v>1245.3435710000001</v>
      </c>
      <c r="AQ210" s="462">
        <v>277.48909500000002</v>
      </c>
      <c r="AR210" s="780">
        <v>417.52475099999998</v>
      </c>
      <c r="AS210" s="462">
        <v>368.86331799999999</v>
      </c>
      <c r="AT210" s="462">
        <v>531.19219999999996</v>
      </c>
      <c r="AU210" s="462">
        <v>5286.696911</v>
      </c>
      <c r="AV210" s="462">
        <v>703.34556799999996</v>
      </c>
      <c r="AW210" s="462">
        <v>659.12170500000002</v>
      </c>
      <c r="AX210" s="462">
        <v>2822.1965030000001</v>
      </c>
      <c r="AY210" s="462">
        <v>1576.1508899999999</v>
      </c>
      <c r="AZ210" s="462">
        <v>1491.75485</v>
      </c>
      <c r="BA210" s="462">
        <v>301.42133200000001</v>
      </c>
      <c r="BB210" s="462">
        <v>939.96371599999998</v>
      </c>
      <c r="BC210" s="462">
        <v>286.378669</v>
      </c>
      <c r="BD210" s="462">
        <v>698.530395</v>
      </c>
      <c r="BE210" s="462">
        <v>525.84711400000003</v>
      </c>
      <c r="BF210" s="462">
        <v>575.93899899999997</v>
      </c>
      <c r="BG210" s="462">
        <v>282.05727999999999</v>
      </c>
      <c r="BH210" s="462">
        <v>1011.256655</v>
      </c>
      <c r="BI210" s="462">
        <v>638.94302300000004</v>
      </c>
      <c r="BJ210" s="462">
        <v>3344.141858</v>
      </c>
      <c r="BK210" s="462">
        <v>2148.2279939999999</v>
      </c>
      <c r="BL210" s="641">
        <v>33736.438867999997</v>
      </c>
      <c r="BM210" s="462">
        <v>601.44164699999999</v>
      </c>
      <c r="BN210" s="462">
        <v>3785.3599290000002</v>
      </c>
      <c r="BO210" s="462">
        <v>7287.6481690000001</v>
      </c>
      <c r="BP210" s="462">
        <v>541.08727299999998</v>
      </c>
      <c r="BQ210" s="462">
        <v>410.35942599999998</v>
      </c>
      <c r="BR210" s="462">
        <v>7562.9280390000004</v>
      </c>
      <c r="BS210" s="462">
        <v>501.90053999999998</v>
      </c>
      <c r="BT210" s="462">
        <v>906.90351199999998</v>
      </c>
      <c r="BU210" s="462">
        <v>502.78375299999999</v>
      </c>
      <c r="BV210" s="462">
        <v>1276.757161</v>
      </c>
      <c r="BW210" s="462">
        <v>659.00810899999999</v>
      </c>
      <c r="BX210" s="462">
        <v>13400.583379</v>
      </c>
      <c r="BY210" s="462">
        <v>4956.1737320000002</v>
      </c>
      <c r="BZ210" s="462">
        <v>422.62802499999998</v>
      </c>
      <c r="CA210" s="462">
        <v>662.00524600000006</v>
      </c>
    </row>
    <row r="211" spans="1:79" ht="15" x14ac:dyDescent="0.25">
      <c r="A211" s="449">
        <v>104</v>
      </c>
      <c r="B211" s="443"/>
      <c r="C211" s="443"/>
      <c r="D211" s="444" t="s">
        <v>451</v>
      </c>
      <c r="E211" s="462">
        <v>1573.37086</v>
      </c>
      <c r="F211" s="462">
        <v>1884.17777</v>
      </c>
      <c r="G211" s="462">
        <v>5148.0690420000001</v>
      </c>
      <c r="H211" s="462">
        <v>61793.831594000003</v>
      </c>
      <c r="I211" s="462">
        <v>5852.8370830000003</v>
      </c>
      <c r="J211" s="780">
        <v>1097.6710479999999</v>
      </c>
      <c r="K211" s="462">
        <v>1014.85363</v>
      </c>
      <c r="L211" s="462">
        <v>4366.8692279999996</v>
      </c>
      <c r="M211" s="462">
        <v>1491.9176580000001</v>
      </c>
      <c r="N211" s="462">
        <v>7980.0134639999997</v>
      </c>
      <c r="O211" s="462">
        <v>1567.8236059999999</v>
      </c>
      <c r="P211" s="462">
        <v>3943.5283549999999</v>
      </c>
      <c r="Q211" s="462">
        <v>1083.624294</v>
      </c>
      <c r="R211" s="462">
        <v>2890.222002</v>
      </c>
      <c r="S211" s="462">
        <v>7362.6651019999999</v>
      </c>
      <c r="T211" s="462">
        <v>16367.452635</v>
      </c>
      <c r="U211" s="462">
        <v>31586.02318</v>
      </c>
      <c r="V211" s="462">
        <v>9611.9643369999994</v>
      </c>
      <c r="W211" s="462">
        <v>1995.935023</v>
      </c>
      <c r="X211" s="462">
        <v>841.18906500000003</v>
      </c>
      <c r="Y211" s="653">
        <v>856.48797200000001</v>
      </c>
      <c r="Z211" s="654">
        <v>2272.5821190000001</v>
      </c>
      <c r="AA211" s="462">
        <v>23841.779782000001</v>
      </c>
      <c r="AB211" s="462">
        <v>5226.3514500000001</v>
      </c>
      <c r="AC211" s="462">
        <v>2356.8195850000002</v>
      </c>
      <c r="AD211" s="462">
        <v>14484.881014000001</v>
      </c>
      <c r="AE211" s="462">
        <v>2195.4738130000001</v>
      </c>
      <c r="AF211" s="462">
        <v>4645.2305729999998</v>
      </c>
      <c r="AG211" s="462">
        <v>7346.5706110000001</v>
      </c>
      <c r="AH211" s="462">
        <v>8728.2463019999996</v>
      </c>
      <c r="AI211" s="462">
        <v>1285.386796</v>
      </c>
      <c r="AJ211" s="462">
        <v>6005.6233940000002</v>
      </c>
      <c r="AK211" s="462">
        <v>2221.3185450000001</v>
      </c>
      <c r="AL211" s="462">
        <v>5403.6763499999997</v>
      </c>
      <c r="AM211" s="462">
        <v>6812.7650670000003</v>
      </c>
      <c r="AN211" s="462">
        <v>6811.6404899999998</v>
      </c>
      <c r="AO211" s="462">
        <v>1115.623511</v>
      </c>
      <c r="AP211" s="462">
        <v>3964.486762</v>
      </c>
      <c r="AQ211" s="462">
        <v>954.50690999999995</v>
      </c>
      <c r="AR211" s="780">
        <v>1344.642613</v>
      </c>
      <c r="AS211" s="462">
        <v>1330.056323</v>
      </c>
      <c r="AT211" s="462">
        <v>1956.1911399999999</v>
      </c>
      <c r="AU211" s="462">
        <v>15910.459938</v>
      </c>
      <c r="AV211" s="462">
        <v>1909.8098419999999</v>
      </c>
      <c r="AW211" s="462">
        <v>2079.47109</v>
      </c>
      <c r="AX211" s="462">
        <v>9494.0173699999996</v>
      </c>
      <c r="AY211" s="462">
        <v>4913.2200290000001</v>
      </c>
      <c r="AZ211" s="462">
        <v>4694.377254</v>
      </c>
      <c r="BA211" s="462">
        <v>1144.348056</v>
      </c>
      <c r="BB211" s="462">
        <v>3552.0860240000002</v>
      </c>
      <c r="BC211" s="462">
        <v>973.41153999999995</v>
      </c>
      <c r="BD211" s="462">
        <v>2442.6045370000002</v>
      </c>
      <c r="BE211" s="462">
        <v>2045.59457</v>
      </c>
      <c r="BF211" s="462">
        <v>1849.4073920000001</v>
      </c>
      <c r="BG211" s="462">
        <v>990.01935500000002</v>
      </c>
      <c r="BH211" s="462">
        <v>3490.34078</v>
      </c>
      <c r="BI211" s="462">
        <v>2245.8289970000001</v>
      </c>
      <c r="BJ211" s="462">
        <v>12807.612673</v>
      </c>
      <c r="BK211" s="462">
        <v>6869.4374580000003</v>
      </c>
      <c r="BL211" s="641">
        <v>101473.395689</v>
      </c>
      <c r="BM211" s="462">
        <v>2186.6185439999999</v>
      </c>
      <c r="BN211" s="462">
        <v>14666.720734</v>
      </c>
      <c r="BO211" s="462">
        <v>19036.805768999999</v>
      </c>
      <c r="BP211" s="462">
        <v>1473.5029830000001</v>
      </c>
      <c r="BQ211" s="462">
        <v>1335.102478</v>
      </c>
      <c r="BR211" s="462">
        <v>25385.945951999998</v>
      </c>
      <c r="BS211" s="462">
        <v>1916.309358</v>
      </c>
      <c r="BT211" s="462">
        <v>2693.0936689999999</v>
      </c>
      <c r="BU211" s="462">
        <v>1758.6157539999999</v>
      </c>
      <c r="BV211" s="462">
        <v>4592.6987090000002</v>
      </c>
      <c r="BW211" s="462">
        <v>2375.4285249999998</v>
      </c>
      <c r="BX211" s="462">
        <v>41744.467328999999</v>
      </c>
      <c r="BY211" s="462">
        <v>14570.533761000001</v>
      </c>
      <c r="BZ211" s="462">
        <v>1072.9499229999999</v>
      </c>
      <c r="CA211" s="462">
        <v>2470.5756860000001</v>
      </c>
    </row>
    <row r="212" spans="1:79" ht="15" x14ac:dyDescent="0.25">
      <c r="A212" s="449">
        <v>105</v>
      </c>
      <c r="B212" s="443"/>
      <c r="C212" s="443"/>
      <c r="D212" s="444" t="s">
        <v>1</v>
      </c>
      <c r="E212" s="462">
        <v>1273.6394270000001</v>
      </c>
      <c r="F212" s="462">
        <v>1559.9251380000001</v>
      </c>
      <c r="G212" s="462">
        <v>4383.1760789999998</v>
      </c>
      <c r="H212" s="462">
        <v>74810.698483999993</v>
      </c>
      <c r="I212" s="462">
        <v>5105.5555809999996</v>
      </c>
      <c r="J212" s="780">
        <v>867.98449800000003</v>
      </c>
      <c r="K212" s="462">
        <v>778.484331</v>
      </c>
      <c r="L212" s="462">
        <v>4043.811627</v>
      </c>
      <c r="M212" s="462">
        <v>1243.2737199999999</v>
      </c>
      <c r="N212" s="462">
        <v>4943.4787889999998</v>
      </c>
      <c r="O212" s="462">
        <v>1314.2489700000001</v>
      </c>
      <c r="P212" s="462">
        <v>3464.0744220000001</v>
      </c>
      <c r="Q212" s="462">
        <v>882.073172</v>
      </c>
      <c r="R212" s="462">
        <v>2349.8967109999999</v>
      </c>
      <c r="S212" s="462">
        <v>5075.858553</v>
      </c>
      <c r="T212" s="462">
        <v>15187.615497000001</v>
      </c>
      <c r="U212" s="462">
        <v>36954.359369999998</v>
      </c>
      <c r="V212" s="462">
        <v>6817.5901130000002</v>
      </c>
      <c r="W212" s="462">
        <v>1732.085145</v>
      </c>
      <c r="X212" s="462">
        <v>737.98173199999997</v>
      </c>
      <c r="Y212" s="653">
        <v>686.95254299999999</v>
      </c>
      <c r="Z212" s="654">
        <v>1824.7113409999999</v>
      </c>
      <c r="AA212" s="462">
        <v>22893.170737</v>
      </c>
      <c r="AB212" s="462">
        <v>3657.0454169999998</v>
      </c>
      <c r="AC212" s="462">
        <v>1976.6451159999999</v>
      </c>
      <c r="AD212" s="462">
        <v>12624.859768</v>
      </c>
      <c r="AE212" s="462">
        <v>1824.117221</v>
      </c>
      <c r="AF212" s="462">
        <v>3920.5405249999999</v>
      </c>
      <c r="AG212" s="462">
        <v>4532.198899</v>
      </c>
      <c r="AH212" s="462">
        <v>5960.4026990000002</v>
      </c>
      <c r="AI212" s="462">
        <v>1020.106331</v>
      </c>
      <c r="AJ212" s="462">
        <v>5224.3018279999997</v>
      </c>
      <c r="AK212" s="462">
        <v>1871.228605</v>
      </c>
      <c r="AL212" s="462">
        <v>4642.2138430000005</v>
      </c>
      <c r="AM212" s="462">
        <v>5734.5033540000004</v>
      </c>
      <c r="AN212" s="462">
        <v>4423.3845289999999</v>
      </c>
      <c r="AO212" s="462">
        <v>911.29824799999994</v>
      </c>
      <c r="AP212" s="462">
        <v>3401.2070819999999</v>
      </c>
      <c r="AQ212" s="462">
        <v>791.66949199999999</v>
      </c>
      <c r="AR212" s="780">
        <v>1109.3512940000001</v>
      </c>
      <c r="AS212" s="462">
        <v>1080.4414099999999</v>
      </c>
      <c r="AT212" s="462">
        <v>1574.2202609999999</v>
      </c>
      <c r="AU212" s="462">
        <v>13563.673804</v>
      </c>
      <c r="AV212" s="462">
        <v>1661.837808</v>
      </c>
      <c r="AW212" s="462">
        <v>1746.7100869999999</v>
      </c>
      <c r="AX212" s="462">
        <v>9706.5345209999996</v>
      </c>
      <c r="AY212" s="462">
        <v>3946.522328</v>
      </c>
      <c r="AZ212" s="462">
        <v>2918.4396190000002</v>
      </c>
      <c r="BA212" s="462">
        <v>885.83874500000002</v>
      </c>
      <c r="BB212" s="462">
        <v>2139.3961610000001</v>
      </c>
      <c r="BC212" s="462">
        <v>794.78867600000001</v>
      </c>
      <c r="BD212" s="462">
        <v>1994.8499220000001</v>
      </c>
      <c r="BE212" s="462">
        <v>1632.963117</v>
      </c>
      <c r="BF212" s="462">
        <v>1556.305429</v>
      </c>
      <c r="BG212" s="462">
        <v>785.04406100000006</v>
      </c>
      <c r="BH212" s="462">
        <v>2841.2066180000002</v>
      </c>
      <c r="BI212" s="462">
        <v>1839.4773809999999</v>
      </c>
      <c r="BJ212" s="462">
        <v>9618.6592199999996</v>
      </c>
      <c r="BK212" s="462">
        <v>4212.0369039999996</v>
      </c>
      <c r="BL212" s="641">
        <v>124596.367873</v>
      </c>
      <c r="BM212" s="462">
        <v>1817.1055229999999</v>
      </c>
      <c r="BN212" s="462">
        <v>8286.1946740000003</v>
      </c>
      <c r="BO212" s="462">
        <v>18795.599763999999</v>
      </c>
      <c r="BP212" s="462">
        <v>1281.949024</v>
      </c>
      <c r="BQ212" s="462">
        <v>1017.563313</v>
      </c>
      <c r="BR212" s="462">
        <v>29088.361089000002</v>
      </c>
      <c r="BS212" s="462">
        <v>1533.163967</v>
      </c>
      <c r="BT212" s="462">
        <v>2315.384779</v>
      </c>
      <c r="BU212" s="462">
        <v>1440.6288730000001</v>
      </c>
      <c r="BV212" s="462">
        <v>3831.0173129999998</v>
      </c>
      <c r="BW212" s="462">
        <v>1825.2719460000001</v>
      </c>
      <c r="BX212" s="462">
        <v>44923.729421999997</v>
      </c>
      <c r="BY212" s="462">
        <v>13122.341226</v>
      </c>
      <c r="BZ212" s="462">
        <v>982.73025399999995</v>
      </c>
      <c r="CA212" s="462">
        <v>1969.438703</v>
      </c>
    </row>
    <row r="213" spans="1:79" ht="15" x14ac:dyDescent="0.25">
      <c r="A213" s="449">
        <v>106</v>
      </c>
      <c r="B213" s="443"/>
      <c r="C213" s="443"/>
      <c r="D213" s="444" t="s">
        <v>452</v>
      </c>
      <c r="E213" s="462">
        <v>766.30363399999999</v>
      </c>
      <c r="F213" s="462">
        <v>936.54625999999996</v>
      </c>
      <c r="G213" s="462">
        <v>2462.1025850000001</v>
      </c>
      <c r="H213" s="462">
        <v>19454.00865</v>
      </c>
      <c r="I213" s="462">
        <v>2826.9904190000002</v>
      </c>
      <c r="J213" s="780">
        <v>540.99967500000002</v>
      </c>
      <c r="K213" s="462">
        <v>483.59392500000001</v>
      </c>
      <c r="L213" s="462">
        <v>2096.1434760000002</v>
      </c>
      <c r="M213" s="462">
        <v>765.94522500000005</v>
      </c>
      <c r="N213" s="462">
        <v>3702.449447</v>
      </c>
      <c r="O213" s="462">
        <v>802.12849000000006</v>
      </c>
      <c r="P213" s="462">
        <v>1828.160347</v>
      </c>
      <c r="Q213" s="462">
        <v>522.39710300000002</v>
      </c>
      <c r="R213" s="462">
        <v>1454.2366039999999</v>
      </c>
      <c r="S213" s="462">
        <v>2501.9802420000001</v>
      </c>
      <c r="T213" s="462">
        <v>6997.3616050000001</v>
      </c>
      <c r="U213" s="462">
        <v>7611.8468519999997</v>
      </c>
      <c r="V213" s="462">
        <v>4240.9289120000003</v>
      </c>
      <c r="W213" s="462">
        <v>970.12859400000002</v>
      </c>
      <c r="X213" s="462">
        <v>402.35409800000002</v>
      </c>
      <c r="Y213" s="653">
        <v>417.30379699999997</v>
      </c>
      <c r="Z213" s="654">
        <v>1103.8647510000001</v>
      </c>
      <c r="AA213" s="462">
        <v>8645.3200770000003</v>
      </c>
      <c r="AB213" s="462">
        <v>1910.992105</v>
      </c>
      <c r="AC213" s="462">
        <v>1241.7290250000001</v>
      </c>
      <c r="AD213" s="462">
        <v>6192.202593</v>
      </c>
      <c r="AE213" s="462">
        <v>1041.8667089999999</v>
      </c>
      <c r="AF213" s="462">
        <v>2236.2632840000001</v>
      </c>
      <c r="AG213" s="462">
        <v>3376.2986620000001</v>
      </c>
      <c r="AH213" s="462">
        <v>4074.0764760000002</v>
      </c>
      <c r="AI213" s="462">
        <v>622.41544699999997</v>
      </c>
      <c r="AJ213" s="462">
        <v>2818.1150320000002</v>
      </c>
      <c r="AK213" s="462">
        <v>1059.5933439999999</v>
      </c>
      <c r="AL213" s="462">
        <v>2269.7874400000001</v>
      </c>
      <c r="AM213" s="462">
        <v>3148.3066370000001</v>
      </c>
      <c r="AN213" s="462">
        <v>2426.260714</v>
      </c>
      <c r="AO213" s="462">
        <v>572.82147799999996</v>
      </c>
      <c r="AP213" s="462">
        <v>1870.305773</v>
      </c>
      <c r="AQ213" s="462">
        <v>469.14505300000002</v>
      </c>
      <c r="AR213" s="780">
        <v>643.15572899999995</v>
      </c>
      <c r="AS213" s="462">
        <v>681.16450099999997</v>
      </c>
      <c r="AT213" s="462">
        <v>932.90007500000002</v>
      </c>
      <c r="AU213" s="462">
        <v>5863.0063220000002</v>
      </c>
      <c r="AV213" s="462">
        <v>933.69267400000001</v>
      </c>
      <c r="AW213" s="462">
        <v>995.47329400000001</v>
      </c>
      <c r="AX213" s="462">
        <v>4560.5778810000002</v>
      </c>
      <c r="AY213" s="462">
        <v>2708.200644</v>
      </c>
      <c r="AZ213" s="462">
        <v>1845.3817859999999</v>
      </c>
      <c r="BA213" s="462">
        <v>537.92113900000004</v>
      </c>
      <c r="BB213" s="462">
        <v>1670.7889399999999</v>
      </c>
      <c r="BC213" s="462">
        <v>466.035866</v>
      </c>
      <c r="BD213" s="462">
        <v>1196.28278</v>
      </c>
      <c r="BE213" s="462">
        <v>965.72267999999997</v>
      </c>
      <c r="BF213" s="462">
        <v>912.424261</v>
      </c>
      <c r="BG213" s="462">
        <v>470.11491100000001</v>
      </c>
      <c r="BH213" s="462">
        <v>1750.9080759999999</v>
      </c>
      <c r="BI213" s="462">
        <v>1116.413965</v>
      </c>
      <c r="BJ213" s="462">
        <v>4738.4208559999997</v>
      </c>
      <c r="BK213" s="462">
        <v>2714.8605069999999</v>
      </c>
      <c r="BL213" s="641">
        <v>30682.678362999999</v>
      </c>
      <c r="BM213" s="462">
        <v>1068.168273</v>
      </c>
      <c r="BN213" s="462">
        <v>5885.3781630000003</v>
      </c>
      <c r="BO213" s="462">
        <v>7102.1386350000002</v>
      </c>
      <c r="BP213" s="462">
        <v>707.89246300000002</v>
      </c>
      <c r="BQ213" s="462">
        <v>605.77522099999999</v>
      </c>
      <c r="BR213" s="462">
        <v>8751.8136350000004</v>
      </c>
      <c r="BS213" s="462">
        <v>951.92537000000004</v>
      </c>
      <c r="BT213" s="462">
        <v>1331.364851</v>
      </c>
      <c r="BU213" s="462">
        <v>839.01889300000005</v>
      </c>
      <c r="BV213" s="462">
        <v>2226.6369490000002</v>
      </c>
      <c r="BW213" s="462">
        <v>1095.519996</v>
      </c>
      <c r="BX213" s="462">
        <v>14030.475409000001</v>
      </c>
      <c r="BY213" s="462">
        <v>6034.5663409999997</v>
      </c>
      <c r="BZ213" s="462">
        <v>507.74804</v>
      </c>
      <c r="CA213" s="462">
        <v>1162.8691309999999</v>
      </c>
    </row>
    <row r="214" spans="1:79" ht="15" x14ac:dyDescent="0.25">
      <c r="A214" s="449">
        <v>107</v>
      </c>
      <c r="B214" s="440"/>
      <c r="C214" s="441" t="s">
        <v>519</v>
      </c>
      <c r="D214" s="442" t="s">
        <v>0</v>
      </c>
      <c r="E214" s="461">
        <v>1.5415430000000001</v>
      </c>
      <c r="F214" s="461">
        <v>4.8754530000000003</v>
      </c>
      <c r="G214" s="461">
        <v>80.723156000000003</v>
      </c>
      <c r="H214" s="461">
        <v>8864.6050159999995</v>
      </c>
      <c r="I214" s="461">
        <v>126.37768800000001</v>
      </c>
      <c r="J214" s="779">
        <v>1.4804580000000001</v>
      </c>
      <c r="K214" s="461">
        <v>5.0543969999999998</v>
      </c>
      <c r="L214" s="461">
        <v>180.33666500000001</v>
      </c>
      <c r="M214" s="461">
        <v>3.8241139999999998</v>
      </c>
      <c r="N214" s="461">
        <v>578.69300399999997</v>
      </c>
      <c r="O214" s="461">
        <v>4.175179</v>
      </c>
      <c r="P214" s="461">
        <v>99.753743999999998</v>
      </c>
      <c r="Q214" s="461">
        <v>1.449732</v>
      </c>
      <c r="R214" s="461">
        <v>16.125525</v>
      </c>
      <c r="S214" s="461">
        <v>532.95329400000003</v>
      </c>
      <c r="T214" s="461">
        <v>1014.372697</v>
      </c>
      <c r="U214" s="461">
        <v>8450.7513409999992</v>
      </c>
      <c r="V214" s="461">
        <v>932.25474199999996</v>
      </c>
      <c r="W214" s="461">
        <v>25.322042</v>
      </c>
      <c r="X214" s="461">
        <v>3.1339109999999999</v>
      </c>
      <c r="Y214" s="651">
        <v>1.0640419999999999</v>
      </c>
      <c r="Z214" s="652">
        <v>4.704383</v>
      </c>
      <c r="AA214" s="461">
        <v>2858.6144469999999</v>
      </c>
      <c r="AB214" s="461">
        <v>458.88752499999998</v>
      </c>
      <c r="AC214" s="461">
        <v>20.459477</v>
      </c>
      <c r="AD214" s="461">
        <v>530.28683100000001</v>
      </c>
      <c r="AE214" s="461">
        <v>15.613338000000001</v>
      </c>
      <c r="AF214" s="461">
        <v>69.694242000000003</v>
      </c>
      <c r="AG214" s="461">
        <v>441.89639099999999</v>
      </c>
      <c r="AH214" s="461">
        <v>581.77768500000002</v>
      </c>
      <c r="AI214" s="461">
        <v>3.9910890000000001</v>
      </c>
      <c r="AJ214" s="461">
        <v>220.83202199999999</v>
      </c>
      <c r="AK214" s="461">
        <v>34.240157000000004</v>
      </c>
      <c r="AL214" s="461">
        <v>354.39922799999999</v>
      </c>
      <c r="AM214" s="461">
        <v>113.97877200000001</v>
      </c>
      <c r="AN214" s="461">
        <v>444.97024699999997</v>
      </c>
      <c r="AO214" s="461">
        <v>11.313924999999999</v>
      </c>
      <c r="AP214" s="461">
        <v>139.91904</v>
      </c>
      <c r="AQ214" s="461">
        <v>0.399258</v>
      </c>
      <c r="AR214" s="779">
        <v>5.9427640000000004</v>
      </c>
      <c r="AS214" s="461">
        <v>1.84701</v>
      </c>
      <c r="AT214" s="461">
        <v>10.164040999999999</v>
      </c>
      <c r="AU214" s="461">
        <v>2544.3120509999999</v>
      </c>
      <c r="AV214" s="461">
        <v>29.023477</v>
      </c>
      <c r="AW214" s="461">
        <v>25.128297</v>
      </c>
      <c r="AX214" s="461">
        <v>559.74595199999999</v>
      </c>
      <c r="AY214" s="461">
        <v>33.892657999999997</v>
      </c>
      <c r="AZ214" s="461">
        <v>633.19976999999994</v>
      </c>
      <c r="BA214" s="461">
        <v>5.8860219999999996</v>
      </c>
      <c r="BB214" s="461">
        <v>248.27901600000001</v>
      </c>
      <c r="BC214" s="461">
        <v>2.6106090000000002</v>
      </c>
      <c r="BD214" s="461">
        <v>7.2124620000000004</v>
      </c>
      <c r="BE214" s="461">
        <v>22.598748000000001</v>
      </c>
      <c r="BF214" s="461">
        <v>5.9033379999999998</v>
      </c>
      <c r="BG214" s="461">
        <v>4.1395850000000003</v>
      </c>
      <c r="BH214" s="461">
        <v>33.410057000000002</v>
      </c>
      <c r="BI214" s="461">
        <v>7.0674549999999998</v>
      </c>
      <c r="BJ214" s="461">
        <v>768.14111700000001</v>
      </c>
      <c r="BK214" s="461">
        <v>1013.995525</v>
      </c>
      <c r="BL214" s="640">
        <v>19397.80027</v>
      </c>
      <c r="BM214" s="461">
        <v>21.163606000000001</v>
      </c>
      <c r="BN214" s="461">
        <v>1639.8568359999999</v>
      </c>
      <c r="BO214" s="461">
        <v>3789.673221</v>
      </c>
      <c r="BP214" s="461">
        <v>15.191888000000001</v>
      </c>
      <c r="BQ214" s="461">
        <v>5.8987059999999998</v>
      </c>
      <c r="BR214" s="461">
        <v>2977.1343700000002</v>
      </c>
      <c r="BS214" s="461">
        <v>4.9535809999999998</v>
      </c>
      <c r="BT214" s="461">
        <v>91.267259999999993</v>
      </c>
      <c r="BU214" s="461">
        <v>13.061797</v>
      </c>
      <c r="BV214" s="461">
        <v>77.445915999999997</v>
      </c>
      <c r="BW214" s="461">
        <v>9.4337800000000005</v>
      </c>
      <c r="BX214" s="461">
        <v>5578.2868280000002</v>
      </c>
      <c r="BY214" s="461">
        <v>1158.120283</v>
      </c>
      <c r="BZ214" s="461">
        <v>35.293219999999998</v>
      </c>
      <c r="CA214" s="461">
        <v>13.129435000000001</v>
      </c>
    </row>
    <row r="215" spans="1:79" ht="15" x14ac:dyDescent="0.25">
      <c r="A215" s="449">
        <v>108</v>
      </c>
      <c r="B215" s="440"/>
      <c r="C215" s="441"/>
      <c r="D215" s="442" t="s">
        <v>451</v>
      </c>
      <c r="E215" s="461">
        <v>3.489735</v>
      </c>
      <c r="F215" s="461">
        <v>9.9719809999999995</v>
      </c>
      <c r="G215" s="461">
        <v>207.146964</v>
      </c>
      <c r="H215" s="461">
        <v>23985.492215999999</v>
      </c>
      <c r="I215" s="461">
        <v>262.449949</v>
      </c>
      <c r="J215" s="779">
        <v>3.9346269999999999</v>
      </c>
      <c r="K215" s="461">
        <v>11.675316</v>
      </c>
      <c r="L215" s="461">
        <v>224.707233</v>
      </c>
      <c r="M215" s="461">
        <v>10.273546</v>
      </c>
      <c r="N215" s="461">
        <v>2566.37977</v>
      </c>
      <c r="O215" s="461">
        <v>7.2131460000000001</v>
      </c>
      <c r="P215" s="461">
        <v>175.83411799999999</v>
      </c>
      <c r="Q215" s="461">
        <v>1.8555729999999999</v>
      </c>
      <c r="R215" s="461">
        <v>22.676323</v>
      </c>
      <c r="S215" s="461">
        <v>2116.9494519999998</v>
      </c>
      <c r="T215" s="461">
        <v>2177.1806430000001</v>
      </c>
      <c r="U215" s="461">
        <v>16553.771113999999</v>
      </c>
      <c r="V215" s="461">
        <v>3456.7492299999999</v>
      </c>
      <c r="W215" s="461">
        <v>16.892786999999998</v>
      </c>
      <c r="X215" s="461">
        <v>4.5942769999999999</v>
      </c>
      <c r="Y215" s="651">
        <v>2.9967290000000002</v>
      </c>
      <c r="Z215" s="652">
        <v>10.195555000000001</v>
      </c>
      <c r="AA215" s="461">
        <v>5996.8092889999998</v>
      </c>
      <c r="AB215" s="461">
        <v>1232.8454710000001</v>
      </c>
      <c r="AC215" s="461">
        <v>17.528853999999999</v>
      </c>
      <c r="AD215" s="461">
        <v>1802.609565</v>
      </c>
      <c r="AE215" s="461">
        <v>19.209493999999999</v>
      </c>
      <c r="AF215" s="461">
        <v>150.471341</v>
      </c>
      <c r="AG215" s="461">
        <v>2360.064797</v>
      </c>
      <c r="AH215" s="461">
        <v>2322.5510949999998</v>
      </c>
      <c r="AI215" s="461">
        <v>9.5525459999999995</v>
      </c>
      <c r="AJ215" s="461">
        <v>299.27269899999999</v>
      </c>
      <c r="AK215" s="461">
        <v>41.412599</v>
      </c>
      <c r="AL215" s="461">
        <v>704.61261500000001</v>
      </c>
      <c r="AM215" s="461">
        <v>323.87055199999998</v>
      </c>
      <c r="AN215" s="461">
        <v>1742.8349430000001</v>
      </c>
      <c r="AO215" s="461">
        <v>7.9507940000000001</v>
      </c>
      <c r="AP215" s="461">
        <v>129.43105800000001</v>
      </c>
      <c r="AQ215" s="461">
        <v>0.755077</v>
      </c>
      <c r="AR215" s="779">
        <v>8.9327009999999998</v>
      </c>
      <c r="AS215" s="461">
        <v>5.6489380000000002</v>
      </c>
      <c r="AT215" s="461">
        <v>14.936655999999999</v>
      </c>
      <c r="AU215" s="461">
        <v>6361.9693340000003</v>
      </c>
      <c r="AV215" s="461">
        <v>17.074244</v>
      </c>
      <c r="AW215" s="461">
        <v>36.168647999999997</v>
      </c>
      <c r="AX215" s="461">
        <v>2051.803778</v>
      </c>
      <c r="AY215" s="461">
        <v>83.912606999999994</v>
      </c>
      <c r="AZ215" s="461">
        <v>2247.3270670000002</v>
      </c>
      <c r="BA215" s="461">
        <v>12.064741</v>
      </c>
      <c r="BB215" s="461">
        <v>1161.5727629999999</v>
      </c>
      <c r="BC215" s="461">
        <v>8.3366600000000002</v>
      </c>
      <c r="BD215" s="461">
        <v>13.632844</v>
      </c>
      <c r="BE215" s="461">
        <v>29.516124999999999</v>
      </c>
      <c r="BF215" s="461">
        <v>9.5977440000000005</v>
      </c>
      <c r="BG215" s="461">
        <v>7.8013310000000002</v>
      </c>
      <c r="BH215" s="461">
        <v>86.683960999999996</v>
      </c>
      <c r="BI215" s="461">
        <v>11.064418</v>
      </c>
      <c r="BJ215" s="461">
        <v>2962.2015780000002</v>
      </c>
      <c r="BK215" s="461">
        <v>3422.4817859999998</v>
      </c>
      <c r="BL215" s="640">
        <v>42417.935467000003</v>
      </c>
      <c r="BM215" s="461">
        <v>42.442934000000001</v>
      </c>
      <c r="BN215" s="461">
        <v>7514.8320919999996</v>
      </c>
      <c r="BO215" s="461">
        <v>6127.5739729999996</v>
      </c>
      <c r="BP215" s="461">
        <v>11.490066000000001</v>
      </c>
      <c r="BQ215" s="461">
        <v>14.908296</v>
      </c>
      <c r="BR215" s="461">
        <v>8101.1100630000001</v>
      </c>
      <c r="BS215" s="461">
        <v>16.076848999999999</v>
      </c>
      <c r="BT215" s="461">
        <v>73.971498999999994</v>
      </c>
      <c r="BU215" s="461">
        <v>13.528297999999999</v>
      </c>
      <c r="BV215" s="461">
        <v>195.65690599999999</v>
      </c>
      <c r="BW215" s="461">
        <v>22.326070000000001</v>
      </c>
      <c r="BX215" s="461">
        <v>13279.63616</v>
      </c>
      <c r="BY215" s="461">
        <v>2289.8626479999998</v>
      </c>
      <c r="BZ215" s="461">
        <v>18.062944999999999</v>
      </c>
      <c r="CA215" s="461">
        <v>33.806610999999997</v>
      </c>
    </row>
    <row r="216" spans="1:79" ht="15" x14ac:dyDescent="0.25">
      <c r="A216" s="449">
        <v>109</v>
      </c>
      <c r="B216" s="440"/>
      <c r="C216" s="441"/>
      <c r="D216" s="442" t="s">
        <v>1</v>
      </c>
      <c r="E216" s="461">
        <v>7.1298839999999997</v>
      </c>
      <c r="F216" s="461">
        <v>17.757301999999999</v>
      </c>
      <c r="G216" s="461">
        <v>369.68916100000001</v>
      </c>
      <c r="H216" s="461">
        <v>44212.428684999999</v>
      </c>
      <c r="I216" s="461">
        <v>500.52984900000001</v>
      </c>
      <c r="J216" s="779">
        <v>6.9242169999999996</v>
      </c>
      <c r="K216" s="461">
        <v>16.090945000000001</v>
      </c>
      <c r="L216" s="461">
        <v>535.91019200000005</v>
      </c>
      <c r="M216" s="461">
        <v>14.247528000000001</v>
      </c>
      <c r="N216" s="461">
        <v>1396.846814</v>
      </c>
      <c r="O216" s="461">
        <v>12.639443</v>
      </c>
      <c r="P216" s="461">
        <v>359.84806900000001</v>
      </c>
      <c r="Q216" s="461">
        <v>4.2778299999999998</v>
      </c>
      <c r="R216" s="461">
        <v>51.256112999999999</v>
      </c>
      <c r="S216" s="461">
        <v>1472.881048</v>
      </c>
      <c r="T216" s="461">
        <v>3830.9066819999998</v>
      </c>
      <c r="U216" s="461">
        <v>25266.142631999999</v>
      </c>
      <c r="V216" s="461">
        <v>2249.0344700000001</v>
      </c>
      <c r="W216" s="461">
        <v>44.707839</v>
      </c>
      <c r="X216" s="461">
        <v>8.2552789999999998</v>
      </c>
      <c r="Y216" s="651">
        <v>4.0625859999999996</v>
      </c>
      <c r="Z216" s="652">
        <v>18.880523</v>
      </c>
      <c r="AA216" s="461">
        <v>9147.8301749999991</v>
      </c>
      <c r="AB216" s="461">
        <v>861.44288900000004</v>
      </c>
      <c r="AC216" s="461">
        <v>36.079562000000003</v>
      </c>
      <c r="AD216" s="461">
        <v>2718.0214460000002</v>
      </c>
      <c r="AE216" s="461">
        <v>38.756923999999998</v>
      </c>
      <c r="AF216" s="461">
        <v>281.08137799999997</v>
      </c>
      <c r="AG216" s="461">
        <v>1205.987869</v>
      </c>
      <c r="AH216" s="461">
        <v>1446.4993919999999</v>
      </c>
      <c r="AI216" s="461">
        <v>16.869199999999999</v>
      </c>
      <c r="AJ216" s="461">
        <v>652.968254</v>
      </c>
      <c r="AK216" s="461">
        <v>89.091093000000001</v>
      </c>
      <c r="AL216" s="461">
        <v>853.36931700000002</v>
      </c>
      <c r="AM216" s="461">
        <v>508.29899</v>
      </c>
      <c r="AN216" s="461">
        <v>1052.432057</v>
      </c>
      <c r="AO216" s="461">
        <v>24.102989000000001</v>
      </c>
      <c r="AP216" s="461">
        <v>286.22323399999999</v>
      </c>
      <c r="AQ216" s="461">
        <v>1.3756550000000001</v>
      </c>
      <c r="AR216" s="779">
        <v>16.519691000000002</v>
      </c>
      <c r="AS216" s="461">
        <v>9.7499040000000008</v>
      </c>
      <c r="AT216" s="461">
        <v>31.7301</v>
      </c>
      <c r="AU216" s="461">
        <v>6426.7741830000004</v>
      </c>
      <c r="AV216" s="461">
        <v>58.598354</v>
      </c>
      <c r="AW216" s="461">
        <v>77.589673000000005</v>
      </c>
      <c r="AX216" s="461">
        <v>4032.5500470000002</v>
      </c>
      <c r="AY216" s="461">
        <v>96.722232000000005</v>
      </c>
      <c r="AZ216" s="461">
        <v>1178.656743</v>
      </c>
      <c r="BA216" s="461">
        <v>20.127247000000001</v>
      </c>
      <c r="BB216" s="461">
        <v>597.788095</v>
      </c>
      <c r="BC216" s="461">
        <v>13.453578</v>
      </c>
      <c r="BD216" s="461">
        <v>22.561052</v>
      </c>
      <c r="BE216" s="461">
        <v>68.038365999999996</v>
      </c>
      <c r="BF216" s="461">
        <v>16.438552999999999</v>
      </c>
      <c r="BG216" s="461">
        <v>13.487968</v>
      </c>
      <c r="BH216" s="461">
        <v>125.13906799999999</v>
      </c>
      <c r="BI216" s="461">
        <v>24.184380999999998</v>
      </c>
      <c r="BJ216" s="461">
        <v>2530.0962</v>
      </c>
      <c r="BK216" s="461">
        <v>1863.3742540000001</v>
      </c>
      <c r="BL216" s="640">
        <v>79252.476620999994</v>
      </c>
      <c r="BM216" s="461">
        <v>82.085809999999995</v>
      </c>
      <c r="BN216" s="461">
        <v>3699.1363379999998</v>
      </c>
      <c r="BO216" s="461">
        <v>8981.9762570000003</v>
      </c>
      <c r="BP216" s="461">
        <v>33.197498000000003</v>
      </c>
      <c r="BQ216" s="461">
        <v>15.580769999999999</v>
      </c>
      <c r="BR216" s="461">
        <v>15210.343379</v>
      </c>
      <c r="BS216" s="461">
        <v>27.453689000000001</v>
      </c>
      <c r="BT216" s="461">
        <v>163.273267</v>
      </c>
      <c r="BU216" s="461">
        <v>31.850555</v>
      </c>
      <c r="BV216" s="461">
        <v>303.25171899999998</v>
      </c>
      <c r="BW216" s="461">
        <v>32.738619999999997</v>
      </c>
      <c r="BX216" s="461">
        <v>22298.411209999998</v>
      </c>
      <c r="BY216" s="461">
        <v>3157.1100839999999</v>
      </c>
      <c r="BZ216" s="461">
        <v>50.129648000000003</v>
      </c>
      <c r="CA216" s="461">
        <v>58.962249999999997</v>
      </c>
    </row>
    <row r="217" spans="1:79" ht="15" x14ac:dyDescent="0.25">
      <c r="A217" s="449">
        <v>110</v>
      </c>
      <c r="B217" s="440"/>
      <c r="C217" s="441"/>
      <c r="D217" s="442" t="s">
        <v>452</v>
      </c>
      <c r="E217" s="461">
        <v>7.7871999999999997E-2</v>
      </c>
      <c r="F217" s="461">
        <v>0.19009899999999999</v>
      </c>
      <c r="G217" s="461">
        <v>4.9088919999999998</v>
      </c>
      <c r="H217" s="461">
        <v>587.61309900000003</v>
      </c>
      <c r="I217" s="461">
        <v>7.1244069999999997</v>
      </c>
      <c r="J217" s="779">
        <v>8.3524000000000001E-2</v>
      </c>
      <c r="K217" s="461">
        <v>0.68211299999999997</v>
      </c>
      <c r="L217" s="461">
        <v>4.6001219999999998</v>
      </c>
      <c r="M217" s="461">
        <v>0.383461</v>
      </c>
      <c r="N217" s="461">
        <v>176.68786800000001</v>
      </c>
      <c r="O217" s="461">
        <v>0.22525400000000001</v>
      </c>
      <c r="P217" s="461">
        <v>3.6694619999999998</v>
      </c>
      <c r="Q217" s="461">
        <v>4.6779000000000001E-2</v>
      </c>
      <c r="R217" s="461">
        <v>0.48148400000000002</v>
      </c>
      <c r="S217" s="461">
        <v>44.369475999999999</v>
      </c>
      <c r="T217" s="461">
        <v>70.762270999999998</v>
      </c>
      <c r="U217" s="461">
        <v>277.649565</v>
      </c>
      <c r="V217" s="461">
        <v>258.72721899999999</v>
      </c>
      <c r="W217" s="461">
        <v>0.35500100000000001</v>
      </c>
      <c r="X217" s="461">
        <v>0.18340300000000001</v>
      </c>
      <c r="Y217" s="651">
        <v>0.115497</v>
      </c>
      <c r="Z217" s="652">
        <v>0.19147</v>
      </c>
      <c r="AA217" s="461">
        <v>118.340509</v>
      </c>
      <c r="AB217" s="461">
        <v>31.79072</v>
      </c>
      <c r="AC217" s="461">
        <v>0.44122499999999998</v>
      </c>
      <c r="AD217" s="461">
        <v>55.859597000000001</v>
      </c>
      <c r="AE217" s="461">
        <v>0.53234999999999999</v>
      </c>
      <c r="AF217" s="461">
        <v>2.7797399999999999</v>
      </c>
      <c r="AG217" s="461">
        <v>155.94019700000001</v>
      </c>
      <c r="AH217" s="461">
        <v>157.49722600000001</v>
      </c>
      <c r="AI217" s="461">
        <v>0.206371</v>
      </c>
      <c r="AJ217" s="461">
        <v>5.9754849999999999</v>
      </c>
      <c r="AK217" s="461">
        <v>0.72754799999999997</v>
      </c>
      <c r="AL217" s="461">
        <v>34.510286000000001</v>
      </c>
      <c r="AM217" s="461">
        <v>15.565837999999999</v>
      </c>
      <c r="AN217" s="461">
        <v>41.692790000000002</v>
      </c>
      <c r="AO217" s="461">
        <v>0.21498700000000001</v>
      </c>
      <c r="AP217" s="461">
        <v>3.4607030000000001</v>
      </c>
      <c r="AQ217" s="461">
        <v>1.2857E-2</v>
      </c>
      <c r="AR217" s="779">
        <v>0.22100400000000001</v>
      </c>
      <c r="AS217" s="461">
        <v>0.152445</v>
      </c>
      <c r="AT217" s="461">
        <v>0.30522700000000003</v>
      </c>
      <c r="AU217" s="461">
        <v>442.36610100000001</v>
      </c>
      <c r="AV217" s="461">
        <v>0.53295300000000001</v>
      </c>
      <c r="AW217" s="461">
        <v>0.86530499999999999</v>
      </c>
      <c r="AX217" s="461">
        <v>102.716317</v>
      </c>
      <c r="AY217" s="461">
        <v>4.3923810000000003</v>
      </c>
      <c r="AZ217" s="461">
        <v>180.502927</v>
      </c>
      <c r="BA217" s="461">
        <v>0.25603199999999998</v>
      </c>
      <c r="BB217" s="461">
        <v>81.320113000000006</v>
      </c>
      <c r="BC217" s="461">
        <v>0.194492</v>
      </c>
      <c r="BD217" s="461">
        <v>0.55631799999999998</v>
      </c>
      <c r="BE217" s="461">
        <v>0.58941399999999999</v>
      </c>
      <c r="BF217" s="461">
        <v>0.17058599999999999</v>
      </c>
      <c r="BG217" s="461">
        <v>0.19137100000000001</v>
      </c>
      <c r="BH217" s="461">
        <v>5.5868729999999998</v>
      </c>
      <c r="BI217" s="461">
        <v>0.24546599999999999</v>
      </c>
      <c r="BJ217" s="461">
        <v>63.984591999999999</v>
      </c>
      <c r="BK217" s="461">
        <v>280.427435</v>
      </c>
      <c r="BL217" s="640">
        <v>1199.5384260000001</v>
      </c>
      <c r="BM217" s="461">
        <v>0.99809099999999995</v>
      </c>
      <c r="BN217" s="461">
        <v>643.74783100000002</v>
      </c>
      <c r="BO217" s="461">
        <v>221.084519</v>
      </c>
      <c r="BP217" s="461">
        <v>0.34022000000000002</v>
      </c>
      <c r="BQ217" s="461">
        <v>0.49208299999999999</v>
      </c>
      <c r="BR217" s="461">
        <v>131.28876500000001</v>
      </c>
      <c r="BS217" s="461">
        <v>0.38426500000000002</v>
      </c>
      <c r="BT217" s="461">
        <v>2.2061519999999999</v>
      </c>
      <c r="BU217" s="461">
        <v>0.270926</v>
      </c>
      <c r="BV217" s="461">
        <v>9.0336669999999994</v>
      </c>
      <c r="BW217" s="461">
        <v>0.553145</v>
      </c>
      <c r="BX217" s="461">
        <v>240.686759</v>
      </c>
      <c r="BY217" s="461">
        <v>121.971383</v>
      </c>
      <c r="BZ217" s="461">
        <v>0.33568399999999998</v>
      </c>
      <c r="CA217" s="461">
        <v>0.59786099999999998</v>
      </c>
    </row>
    <row r="218" spans="1:79" ht="15" x14ac:dyDescent="0.25">
      <c r="A218" s="449">
        <v>111</v>
      </c>
      <c r="B218" s="457" t="s">
        <v>2</v>
      </c>
      <c r="C218" s="457" t="s">
        <v>520</v>
      </c>
      <c r="D218" s="458" t="s">
        <v>0</v>
      </c>
      <c r="E218" s="463">
        <v>20139.882850000002</v>
      </c>
      <c r="F218" s="463">
        <v>19235.135238999999</v>
      </c>
      <c r="G218" s="463">
        <v>49718.591853999998</v>
      </c>
      <c r="H218" s="463">
        <v>354814.33433899999</v>
      </c>
      <c r="I218" s="463">
        <v>80616.285505000007</v>
      </c>
      <c r="J218" s="781">
        <v>11987.015794000001</v>
      </c>
      <c r="K218" s="463">
        <v>12369.603972999999</v>
      </c>
      <c r="L218" s="463">
        <v>61835.377452000001</v>
      </c>
      <c r="M218" s="463">
        <v>12218.303169000001</v>
      </c>
      <c r="N218" s="463">
        <v>62614.243761999998</v>
      </c>
      <c r="O218" s="463">
        <v>16318.27828</v>
      </c>
      <c r="P218" s="463">
        <v>44709.918256999998</v>
      </c>
      <c r="Q218" s="463">
        <v>25924.402807999999</v>
      </c>
      <c r="R218" s="463">
        <v>42523.043728999997</v>
      </c>
      <c r="S218" s="463">
        <v>40786.478731000003</v>
      </c>
      <c r="T218" s="463">
        <v>176289.11111900001</v>
      </c>
      <c r="U218" s="463">
        <v>107299.265961</v>
      </c>
      <c r="V218" s="463">
        <v>40473.7451</v>
      </c>
      <c r="W218" s="463">
        <v>23500.353244999998</v>
      </c>
      <c r="X218" s="463">
        <v>9756.2593639999996</v>
      </c>
      <c r="Y218" s="655">
        <v>8456.9439160000002</v>
      </c>
      <c r="Z218" s="656">
        <v>21516.668257000001</v>
      </c>
      <c r="AA218" s="463">
        <v>215451.62203599999</v>
      </c>
      <c r="AB218" s="463">
        <v>47103.664457999999</v>
      </c>
      <c r="AC218" s="463">
        <v>19364.073410000001</v>
      </c>
      <c r="AD218" s="463">
        <v>128371.11105199999</v>
      </c>
      <c r="AE218" s="463">
        <v>43177.511902999999</v>
      </c>
      <c r="AF218" s="463">
        <v>51329.607613</v>
      </c>
      <c r="AG218" s="463">
        <v>37948.619862</v>
      </c>
      <c r="AH218" s="463">
        <v>68125.944885000004</v>
      </c>
      <c r="AI218" s="463">
        <v>15090.484524</v>
      </c>
      <c r="AJ218" s="463">
        <v>70795.415871999998</v>
      </c>
      <c r="AK218" s="463">
        <v>22074.309968000001</v>
      </c>
      <c r="AL218" s="463">
        <v>36593.234745000002</v>
      </c>
      <c r="AM218" s="463">
        <v>94722.989253000007</v>
      </c>
      <c r="AN218" s="463">
        <v>30741.084438000002</v>
      </c>
      <c r="AO218" s="463">
        <v>22335.318662000001</v>
      </c>
      <c r="AP218" s="463">
        <v>64437.779225999999</v>
      </c>
      <c r="AQ218" s="463">
        <v>8076.7276970000003</v>
      </c>
      <c r="AR218" s="781">
        <v>17423.853899000002</v>
      </c>
      <c r="AS218" s="463">
        <v>13409.303763</v>
      </c>
      <c r="AT218" s="463">
        <v>31815.838521000001</v>
      </c>
      <c r="AU218" s="463">
        <v>178162.95552600001</v>
      </c>
      <c r="AV218" s="463">
        <v>62991.124760999999</v>
      </c>
      <c r="AW218" s="463">
        <v>32985.711679</v>
      </c>
      <c r="AX218" s="463">
        <v>59625.385069999997</v>
      </c>
      <c r="AY218" s="463">
        <v>36345.130519999999</v>
      </c>
      <c r="AZ218" s="463">
        <v>17030.267144000001</v>
      </c>
      <c r="BA218" s="463">
        <v>13778.904358</v>
      </c>
      <c r="BB218" s="463">
        <v>23057.132254</v>
      </c>
      <c r="BC218" s="463">
        <v>11589.267645</v>
      </c>
      <c r="BD218" s="463">
        <v>32797.789719</v>
      </c>
      <c r="BE218" s="463">
        <v>25526.830531</v>
      </c>
      <c r="BF218" s="463">
        <v>14201.399421</v>
      </c>
      <c r="BG218" s="463">
        <v>20764.381827000001</v>
      </c>
      <c r="BH218" s="463">
        <v>49249.181489000002</v>
      </c>
      <c r="BI218" s="463">
        <v>35581.120412999997</v>
      </c>
      <c r="BJ218" s="463">
        <v>76721.610568000004</v>
      </c>
      <c r="BK218" s="463">
        <v>26397.717773</v>
      </c>
      <c r="BL218" s="463">
        <v>908128.76475600002</v>
      </c>
      <c r="BM218" s="463">
        <v>25283.607271000001</v>
      </c>
      <c r="BN218" s="463">
        <v>25722.53284</v>
      </c>
      <c r="BO218" s="463">
        <v>237820.75789899999</v>
      </c>
      <c r="BP218" s="463">
        <v>46183.323472999997</v>
      </c>
      <c r="BQ218" s="463">
        <v>9242.7187620000004</v>
      </c>
      <c r="BR218" s="463">
        <v>214926.35086599999</v>
      </c>
      <c r="BS218" s="463">
        <v>16666.64345</v>
      </c>
      <c r="BT218" s="463">
        <v>33518.354195</v>
      </c>
      <c r="BU218" s="463">
        <v>23396.684497999999</v>
      </c>
      <c r="BV218" s="463">
        <v>54856.675934999999</v>
      </c>
      <c r="BW218" s="463">
        <v>31573.132248000002</v>
      </c>
      <c r="BX218" s="463">
        <v>252030.551374</v>
      </c>
      <c r="BY218" s="463">
        <v>153872.73320799999</v>
      </c>
      <c r="BZ218" s="463">
        <v>6751.8347839999997</v>
      </c>
      <c r="CA218" s="463">
        <v>24300.174633999999</v>
      </c>
    </row>
    <row r="219" spans="1:79" ht="15" x14ac:dyDescent="0.25">
      <c r="A219" s="449">
        <v>112</v>
      </c>
      <c r="B219" s="457"/>
      <c r="C219" s="457"/>
      <c r="D219" s="458" t="s">
        <v>451</v>
      </c>
      <c r="E219" s="463">
        <v>22737.359467999999</v>
      </c>
      <c r="F219" s="463">
        <v>26094.672485999999</v>
      </c>
      <c r="G219" s="463">
        <v>61792.518155999998</v>
      </c>
      <c r="H219" s="463">
        <v>428952.93632500002</v>
      </c>
      <c r="I219" s="463">
        <v>92731.213378</v>
      </c>
      <c r="J219" s="781">
        <v>14558.083789</v>
      </c>
      <c r="K219" s="463">
        <v>14235.475759999999</v>
      </c>
      <c r="L219" s="463">
        <v>69192.462574000005</v>
      </c>
      <c r="M219" s="463">
        <v>20023.982615000001</v>
      </c>
      <c r="N219" s="463">
        <v>64356.459608999998</v>
      </c>
      <c r="O219" s="463">
        <v>22621.830527999999</v>
      </c>
      <c r="P219" s="463">
        <v>50616.935283999999</v>
      </c>
      <c r="Q219" s="463">
        <v>25621.730657</v>
      </c>
      <c r="R219" s="463">
        <v>48580.461002999997</v>
      </c>
      <c r="S219" s="463">
        <v>46605.241004000003</v>
      </c>
      <c r="T219" s="463">
        <v>191616.85126900001</v>
      </c>
      <c r="U219" s="463">
        <v>134648.87943299999</v>
      </c>
      <c r="V219" s="463">
        <v>58556.115677000002</v>
      </c>
      <c r="W219" s="463">
        <v>26709.526196999999</v>
      </c>
      <c r="X219" s="463">
        <v>10831.290701</v>
      </c>
      <c r="Y219" s="655">
        <v>10300.062468</v>
      </c>
      <c r="Z219" s="656">
        <v>26010.860277</v>
      </c>
      <c r="AA219" s="463">
        <v>229934.60451100001</v>
      </c>
      <c r="AB219" s="463">
        <v>46882.496517</v>
      </c>
      <c r="AC219" s="463">
        <v>25636.164378000001</v>
      </c>
      <c r="AD219" s="463">
        <v>147879.59304199999</v>
      </c>
      <c r="AE219" s="463">
        <v>43559.269029000003</v>
      </c>
      <c r="AF219" s="463">
        <v>60742.104624</v>
      </c>
      <c r="AG219" s="463">
        <v>43942.278954000001</v>
      </c>
      <c r="AH219" s="463">
        <v>72912.420016999997</v>
      </c>
      <c r="AI219" s="463">
        <v>17425.879462000001</v>
      </c>
      <c r="AJ219" s="463">
        <v>78301.132331999994</v>
      </c>
      <c r="AK219" s="463">
        <v>26264.0579</v>
      </c>
      <c r="AL219" s="463">
        <v>45121.113136</v>
      </c>
      <c r="AM219" s="463">
        <v>101241.455581</v>
      </c>
      <c r="AN219" s="463">
        <v>34908.087027000001</v>
      </c>
      <c r="AO219" s="463">
        <v>23567.72525</v>
      </c>
      <c r="AP219" s="463">
        <v>66910.152258000002</v>
      </c>
      <c r="AQ219" s="463">
        <v>10356.438203</v>
      </c>
      <c r="AR219" s="781">
        <v>18834.667245000001</v>
      </c>
      <c r="AS219" s="463">
        <v>18213.003562999998</v>
      </c>
      <c r="AT219" s="463">
        <v>33699.627604000001</v>
      </c>
      <c r="AU219" s="463">
        <v>173988.717837</v>
      </c>
      <c r="AV219" s="463">
        <v>58748.170492999998</v>
      </c>
      <c r="AW219" s="463">
        <v>34259.941675000002</v>
      </c>
      <c r="AX219" s="463">
        <v>82730.390805000003</v>
      </c>
      <c r="AY219" s="463">
        <v>47995.093287999996</v>
      </c>
      <c r="AZ219" s="463">
        <v>19356.55704</v>
      </c>
      <c r="BA219" s="463">
        <v>15376.954548</v>
      </c>
      <c r="BB219" s="463">
        <v>24119.045214999998</v>
      </c>
      <c r="BC219" s="463">
        <v>13045.534584999999</v>
      </c>
      <c r="BD219" s="463">
        <v>37437.092419000001</v>
      </c>
      <c r="BE219" s="463">
        <v>28524.751402999998</v>
      </c>
      <c r="BF219" s="463">
        <v>18886.580190000001</v>
      </c>
      <c r="BG219" s="463">
        <v>21047.819003000001</v>
      </c>
      <c r="BH219" s="463">
        <v>53139.141844999998</v>
      </c>
      <c r="BI219" s="463">
        <v>38799.578184999998</v>
      </c>
      <c r="BJ219" s="463">
        <v>88337.021840999994</v>
      </c>
      <c r="BK219" s="463">
        <v>28454.805131000001</v>
      </c>
      <c r="BL219" s="463">
        <v>939945.36580100004</v>
      </c>
      <c r="BM219" s="463">
        <v>30319.276817999998</v>
      </c>
      <c r="BN219" s="463">
        <v>34162.618770000001</v>
      </c>
      <c r="BO219" s="463">
        <v>234103.363816</v>
      </c>
      <c r="BP219" s="463">
        <v>43116.764282999997</v>
      </c>
      <c r="BQ219" s="463">
        <v>11211.509509</v>
      </c>
      <c r="BR219" s="463">
        <v>239552.408891</v>
      </c>
      <c r="BS219" s="463">
        <v>21878.764457000001</v>
      </c>
      <c r="BT219" s="463">
        <v>36961.095827999998</v>
      </c>
      <c r="BU219" s="463">
        <v>26175.745697999999</v>
      </c>
      <c r="BV219" s="463">
        <v>66146.250214</v>
      </c>
      <c r="BW219" s="463">
        <v>34043.871247000003</v>
      </c>
      <c r="BX219" s="463">
        <v>292066.94875400001</v>
      </c>
      <c r="BY219" s="463">
        <v>167446.98012299999</v>
      </c>
      <c r="BZ219" s="463">
        <v>9064.9647449999993</v>
      </c>
      <c r="CA219" s="463">
        <v>28808.905215999999</v>
      </c>
    </row>
    <row r="220" spans="1:79" ht="15" x14ac:dyDescent="0.25">
      <c r="A220" s="449">
        <v>113</v>
      </c>
      <c r="B220" s="457"/>
      <c r="C220" s="457"/>
      <c r="D220" s="458" t="s">
        <v>1</v>
      </c>
      <c r="E220" s="463">
        <v>35484.942168000001</v>
      </c>
      <c r="F220" s="463">
        <v>35919.977153</v>
      </c>
      <c r="G220" s="463">
        <v>90559.527000999995</v>
      </c>
      <c r="H220" s="463">
        <v>628040.95155700005</v>
      </c>
      <c r="I220" s="463">
        <v>142205.15369400001</v>
      </c>
      <c r="J220" s="781">
        <v>22053.088603</v>
      </c>
      <c r="K220" s="463">
        <v>22219.657859999999</v>
      </c>
      <c r="L220" s="463">
        <v>108773.568017</v>
      </c>
      <c r="M220" s="463">
        <v>24652.765876000001</v>
      </c>
      <c r="N220" s="463">
        <v>105854.804659</v>
      </c>
      <c r="O220" s="463">
        <v>30783.224620000001</v>
      </c>
      <c r="P220" s="463">
        <v>78766.963239000004</v>
      </c>
      <c r="Q220" s="463">
        <v>43019.440902000002</v>
      </c>
      <c r="R220" s="463">
        <v>73718.030922000005</v>
      </c>
      <c r="S220" s="463">
        <v>71976.155408999999</v>
      </c>
      <c r="T220" s="463">
        <v>302171.08378699998</v>
      </c>
      <c r="U220" s="463">
        <v>192919.02636300001</v>
      </c>
      <c r="V220" s="463">
        <v>77729.385859999995</v>
      </c>
      <c r="W220" s="463">
        <v>41314.081273999996</v>
      </c>
      <c r="X220" s="463">
        <v>17128.489422999999</v>
      </c>
      <c r="Y220" s="655">
        <v>15475.60016</v>
      </c>
      <c r="Z220" s="656">
        <v>39055.905102999997</v>
      </c>
      <c r="AA220" s="463">
        <v>366385.80681500002</v>
      </c>
      <c r="AB220" s="463">
        <v>77912.855649000005</v>
      </c>
      <c r="AC220" s="463">
        <v>36179.652332999998</v>
      </c>
      <c r="AD220" s="463">
        <v>227557.27674999999</v>
      </c>
      <c r="AE220" s="463">
        <v>72853.188070000004</v>
      </c>
      <c r="AF220" s="463">
        <v>91040.812076999995</v>
      </c>
      <c r="AG220" s="463">
        <v>67526.055414000002</v>
      </c>
      <c r="AH220" s="463">
        <v>118314.261952</v>
      </c>
      <c r="AI220" s="463">
        <v>26942.12041</v>
      </c>
      <c r="AJ220" s="463">
        <v>122647.55916400001</v>
      </c>
      <c r="AK220" s="463">
        <v>39779.065716999998</v>
      </c>
      <c r="AL220" s="463">
        <v>65335.217782</v>
      </c>
      <c r="AM220" s="463">
        <v>160920.488556</v>
      </c>
      <c r="AN220" s="463">
        <v>54330.030392000001</v>
      </c>
      <c r="AO220" s="463">
        <v>37368.208451999999</v>
      </c>
      <c r="AP220" s="463">
        <v>108612.055077</v>
      </c>
      <c r="AQ220" s="463">
        <v>15128.289596000001</v>
      </c>
      <c r="AR220" s="781">
        <v>29638.346087999998</v>
      </c>
      <c r="AS220" s="463">
        <v>25249.990114</v>
      </c>
      <c r="AT220" s="463">
        <v>54257.816683999998</v>
      </c>
      <c r="AU220" s="463">
        <v>289116.24965900002</v>
      </c>
      <c r="AV220" s="463">
        <v>103308.57447599999</v>
      </c>
      <c r="AW220" s="463">
        <v>56695.742917000003</v>
      </c>
      <c r="AX220" s="463">
        <v>110872.138378</v>
      </c>
      <c r="AY220" s="463">
        <v>67633.976035999993</v>
      </c>
      <c r="AZ220" s="463">
        <v>30560.262702</v>
      </c>
      <c r="BA220" s="463">
        <v>24202.926963999998</v>
      </c>
      <c r="BB220" s="463">
        <v>39065.490058000003</v>
      </c>
      <c r="BC220" s="463">
        <v>20553.874518000001</v>
      </c>
      <c r="BD220" s="463">
        <v>58383.348909</v>
      </c>
      <c r="BE220" s="463">
        <v>44723.318115000002</v>
      </c>
      <c r="BF220" s="463">
        <v>26701.304482</v>
      </c>
      <c r="BG220" s="463">
        <v>34706.931659000002</v>
      </c>
      <c r="BH220" s="463">
        <v>84981.848884000006</v>
      </c>
      <c r="BI220" s="463">
        <v>61088.784263000001</v>
      </c>
      <c r="BJ220" s="463">
        <v>135899.97212200001</v>
      </c>
      <c r="BK220" s="463">
        <v>45435.332151000002</v>
      </c>
      <c r="BL220" s="463">
        <v>1507402.869403</v>
      </c>
      <c r="BM220" s="463">
        <v>45479.778124999997</v>
      </c>
      <c r="BN220" s="463">
        <v>49351.003934</v>
      </c>
      <c r="BO220" s="463">
        <v>392199.203392</v>
      </c>
      <c r="BP220" s="463">
        <v>74406.659375999996</v>
      </c>
      <c r="BQ220" s="463">
        <v>16804.779774999999</v>
      </c>
      <c r="BR220" s="463">
        <v>368141.192453</v>
      </c>
      <c r="BS220" s="463">
        <v>31232.297455</v>
      </c>
      <c r="BT220" s="463">
        <v>58243.596633000001</v>
      </c>
      <c r="BU220" s="463">
        <v>41168.966407</v>
      </c>
      <c r="BV220" s="463">
        <v>97508.018463999993</v>
      </c>
      <c r="BW220" s="463">
        <v>54826.393986000003</v>
      </c>
      <c r="BX220" s="463">
        <v>439491.34331199998</v>
      </c>
      <c r="BY220" s="463">
        <v>265875.02637600002</v>
      </c>
      <c r="BZ220" s="463">
        <v>12676.263628999999</v>
      </c>
      <c r="CA220" s="463">
        <v>43673.930744999998</v>
      </c>
    </row>
    <row r="221" spans="1:79" ht="15" x14ac:dyDescent="0.25">
      <c r="A221" s="449">
        <v>114</v>
      </c>
      <c r="B221" s="457"/>
      <c r="C221" s="457"/>
      <c r="D221" s="458" t="s">
        <v>452</v>
      </c>
      <c r="E221" s="463">
        <v>22185.822861000001</v>
      </c>
      <c r="F221" s="463">
        <v>22295.960401</v>
      </c>
      <c r="G221" s="463">
        <v>57058.097734000003</v>
      </c>
      <c r="H221" s="463">
        <v>374768.72957099997</v>
      </c>
      <c r="I221" s="463">
        <v>86828.075838999997</v>
      </c>
      <c r="J221" s="781">
        <v>14457.27556</v>
      </c>
      <c r="K221" s="463">
        <v>14313.115943999999</v>
      </c>
      <c r="L221" s="463">
        <v>67277.935639999996</v>
      </c>
      <c r="M221" s="463">
        <v>15578.141637999999</v>
      </c>
      <c r="N221" s="463">
        <v>64391.354643999999</v>
      </c>
      <c r="O221" s="463">
        <v>19372.830911000001</v>
      </c>
      <c r="P221" s="463">
        <v>48964.557099999998</v>
      </c>
      <c r="Q221" s="463">
        <v>25626.916261999999</v>
      </c>
      <c r="R221" s="463">
        <v>44372.504419999997</v>
      </c>
      <c r="S221" s="463">
        <v>45412.349053999998</v>
      </c>
      <c r="T221" s="463">
        <v>181916.56124099999</v>
      </c>
      <c r="U221" s="463">
        <v>115154.360556</v>
      </c>
      <c r="V221" s="463">
        <v>48866.453247999998</v>
      </c>
      <c r="W221" s="463">
        <v>25574.393871</v>
      </c>
      <c r="X221" s="463">
        <v>10665.576160000001</v>
      </c>
      <c r="Y221" s="655">
        <v>9976.9436349999996</v>
      </c>
      <c r="Z221" s="656">
        <v>24896.411963999999</v>
      </c>
      <c r="AA221" s="463">
        <v>218100.495884</v>
      </c>
      <c r="AB221" s="463">
        <v>46514.706058999996</v>
      </c>
      <c r="AC221" s="463">
        <v>22852.155312999999</v>
      </c>
      <c r="AD221" s="463">
        <v>140504.696627</v>
      </c>
      <c r="AE221" s="463">
        <v>43273.763258999999</v>
      </c>
      <c r="AF221" s="463">
        <v>56054.320887000002</v>
      </c>
      <c r="AG221" s="463">
        <v>42419.455514000001</v>
      </c>
      <c r="AH221" s="463">
        <v>72231.007207000002</v>
      </c>
      <c r="AI221" s="463">
        <v>17082.538604000001</v>
      </c>
      <c r="AJ221" s="463">
        <v>74899.270973999999</v>
      </c>
      <c r="AK221" s="463">
        <v>25052.072136999999</v>
      </c>
      <c r="AL221" s="463">
        <v>39710.729926</v>
      </c>
      <c r="AM221" s="463">
        <v>98045.014150000003</v>
      </c>
      <c r="AN221" s="463">
        <v>33924.769182999997</v>
      </c>
      <c r="AO221" s="463">
        <v>21988.925146000001</v>
      </c>
      <c r="AP221" s="463">
        <v>64161.491614999999</v>
      </c>
      <c r="AQ221" s="463">
        <v>9840.1915590000008</v>
      </c>
      <c r="AR221" s="781">
        <v>17952.329719000001</v>
      </c>
      <c r="AS221" s="463">
        <v>16043.195132999999</v>
      </c>
      <c r="AT221" s="463">
        <v>33072.103857000002</v>
      </c>
      <c r="AU221" s="463">
        <v>168936.91619799999</v>
      </c>
      <c r="AV221" s="463">
        <v>61426.467471000004</v>
      </c>
      <c r="AW221" s="463">
        <v>34827.644636999998</v>
      </c>
      <c r="AX221" s="463">
        <v>67875.752309000003</v>
      </c>
      <c r="AY221" s="463">
        <v>42632.278425999997</v>
      </c>
      <c r="AZ221" s="463">
        <v>19349.672170999998</v>
      </c>
      <c r="BA221" s="463">
        <v>15214.217653</v>
      </c>
      <c r="BB221" s="463">
        <v>24123.438168000001</v>
      </c>
      <c r="BC221" s="463">
        <v>12994.522004</v>
      </c>
      <c r="BD221" s="463">
        <v>37089.086317000001</v>
      </c>
      <c r="BE221" s="463">
        <v>27176.520381999999</v>
      </c>
      <c r="BF221" s="463">
        <v>17044.001591</v>
      </c>
      <c r="BG221" s="463">
        <v>21002.928435999998</v>
      </c>
      <c r="BH221" s="463">
        <v>51401.946237999997</v>
      </c>
      <c r="BI221" s="463">
        <v>36912.341588000003</v>
      </c>
      <c r="BJ221" s="463">
        <v>84570.432639999999</v>
      </c>
      <c r="BK221" s="463">
        <v>27906.846798999999</v>
      </c>
      <c r="BL221" s="463">
        <v>882308.14170299994</v>
      </c>
      <c r="BM221" s="463">
        <v>28547.119397999999</v>
      </c>
      <c r="BN221" s="463">
        <v>32582.954927999999</v>
      </c>
      <c r="BO221" s="463">
        <v>230535.90770000001</v>
      </c>
      <c r="BP221" s="463">
        <v>42731.145825</v>
      </c>
      <c r="BQ221" s="463">
        <v>10726.136623</v>
      </c>
      <c r="BR221" s="463">
        <v>217927.09405000001</v>
      </c>
      <c r="BS221" s="463">
        <v>19994.152393</v>
      </c>
      <c r="BT221" s="463">
        <v>35688.266512000002</v>
      </c>
      <c r="BU221" s="463">
        <v>25863.183347999999</v>
      </c>
      <c r="BV221" s="463">
        <v>59555.140737000002</v>
      </c>
      <c r="BW221" s="463">
        <v>34219.788455000002</v>
      </c>
      <c r="BX221" s="463">
        <v>263001.81207300001</v>
      </c>
      <c r="BY221" s="463">
        <v>160951.400861</v>
      </c>
      <c r="BZ221" s="463">
        <v>7949.1399659999997</v>
      </c>
      <c r="CA221" s="463">
        <v>27596.235779999999</v>
      </c>
    </row>
    <row r="222" spans="1:79" ht="15" x14ac:dyDescent="0.25">
      <c r="A222" s="449">
        <v>115</v>
      </c>
      <c r="B222" s="459"/>
      <c r="C222" s="459" t="s">
        <v>521</v>
      </c>
      <c r="D222" s="460" t="s">
        <v>0</v>
      </c>
      <c r="E222" s="464">
        <v>392.91227700000002</v>
      </c>
      <c r="F222" s="464">
        <v>375.87953599999997</v>
      </c>
      <c r="G222" s="464">
        <v>1055.9460899999999</v>
      </c>
      <c r="H222" s="464">
        <v>18785.172571999999</v>
      </c>
      <c r="I222" s="464">
        <v>1779.753665</v>
      </c>
      <c r="J222" s="782">
        <v>225.958641</v>
      </c>
      <c r="K222" s="464">
        <v>223.53887499999999</v>
      </c>
      <c r="L222" s="464">
        <v>1266.084979</v>
      </c>
      <c r="M222" s="464">
        <v>220.75395</v>
      </c>
      <c r="N222" s="464">
        <v>1377.6761779999999</v>
      </c>
      <c r="O222" s="464">
        <v>310.72492299999999</v>
      </c>
      <c r="P222" s="464">
        <v>972.05343500000004</v>
      </c>
      <c r="Q222" s="464">
        <v>473.76819599999999</v>
      </c>
      <c r="R222" s="464">
        <v>813.21248100000003</v>
      </c>
      <c r="S222" s="464">
        <v>874.60476600000004</v>
      </c>
      <c r="T222" s="464">
        <v>4938.9785439999996</v>
      </c>
      <c r="U222" s="464">
        <v>5499.5659809999997</v>
      </c>
      <c r="V222" s="464">
        <v>977.88830299999995</v>
      </c>
      <c r="W222" s="464">
        <v>456.60513300000002</v>
      </c>
      <c r="X222" s="464">
        <v>176.21140299999999</v>
      </c>
      <c r="Y222" s="657">
        <v>155.196494</v>
      </c>
      <c r="Z222" s="658">
        <v>433.37665299999998</v>
      </c>
      <c r="AA222" s="464">
        <v>8366.2564249999996</v>
      </c>
      <c r="AB222" s="464">
        <v>1084.630549</v>
      </c>
      <c r="AC222" s="464">
        <v>372.66560600000003</v>
      </c>
      <c r="AD222" s="464">
        <v>3323.3485369999999</v>
      </c>
      <c r="AE222" s="464">
        <v>824.148594</v>
      </c>
      <c r="AF222" s="464">
        <v>1122.0462500000001</v>
      </c>
      <c r="AG222" s="464">
        <v>809.77470400000004</v>
      </c>
      <c r="AH222" s="464">
        <v>1555.7874919999999</v>
      </c>
      <c r="AI222" s="464">
        <v>296.65928600000001</v>
      </c>
      <c r="AJ222" s="464">
        <v>1639.0305289999999</v>
      </c>
      <c r="AK222" s="464">
        <v>458.08606700000001</v>
      </c>
      <c r="AL222" s="464">
        <v>748.68518700000004</v>
      </c>
      <c r="AM222" s="464">
        <v>1878.473313</v>
      </c>
      <c r="AN222" s="464">
        <v>647.50550999999996</v>
      </c>
      <c r="AO222" s="464">
        <v>437.51507500000002</v>
      </c>
      <c r="AP222" s="464">
        <v>1359.5950720000001</v>
      </c>
      <c r="AQ222" s="464">
        <v>156.924848</v>
      </c>
      <c r="AR222" s="782">
        <v>331.66004800000002</v>
      </c>
      <c r="AS222" s="464">
        <v>243.670546</v>
      </c>
      <c r="AT222" s="464">
        <v>614.49388499999998</v>
      </c>
      <c r="AU222" s="464">
        <v>7840.8811400000004</v>
      </c>
      <c r="AV222" s="464">
        <v>1282.2898299999999</v>
      </c>
      <c r="AW222" s="464">
        <v>653.84531300000003</v>
      </c>
      <c r="AX222" s="464">
        <v>1365.7472560000001</v>
      </c>
      <c r="AY222" s="464">
        <v>739.86133099999995</v>
      </c>
      <c r="AZ222" s="464">
        <v>344.97243900000001</v>
      </c>
      <c r="BA222" s="464">
        <v>285.86155300000001</v>
      </c>
      <c r="BB222" s="464">
        <v>490.05870599999997</v>
      </c>
      <c r="BC222" s="464">
        <v>232.77705</v>
      </c>
      <c r="BD222" s="464">
        <v>592.05124899999998</v>
      </c>
      <c r="BE222" s="464">
        <v>545.38243399999999</v>
      </c>
      <c r="BF222" s="464">
        <v>294.35429900000003</v>
      </c>
      <c r="BG222" s="464">
        <v>382.86392999999998</v>
      </c>
      <c r="BH222" s="464">
        <v>905.87374599999998</v>
      </c>
      <c r="BI222" s="464">
        <v>699.47533299999998</v>
      </c>
      <c r="BJ222" s="464">
        <v>1973.1013370000001</v>
      </c>
      <c r="BK222" s="464">
        <v>559.71842500000002</v>
      </c>
      <c r="BL222" s="464">
        <v>57028.946110999997</v>
      </c>
      <c r="BM222" s="464">
        <v>529.42545199999995</v>
      </c>
      <c r="BN222" s="464">
        <v>575.783998</v>
      </c>
      <c r="BO222" s="464">
        <v>13146.25042</v>
      </c>
      <c r="BP222" s="464">
        <v>912.57824700000003</v>
      </c>
      <c r="BQ222" s="464">
        <v>180.08542600000001</v>
      </c>
      <c r="BR222" s="464">
        <v>7852.0654039999999</v>
      </c>
      <c r="BS222" s="464">
        <v>319.36341299999998</v>
      </c>
      <c r="BT222" s="464">
        <v>735.35234300000002</v>
      </c>
      <c r="BU222" s="464">
        <v>458.20153900000003</v>
      </c>
      <c r="BV222" s="464">
        <v>1106.9577589999999</v>
      </c>
      <c r="BW222" s="464">
        <v>603.44843100000003</v>
      </c>
      <c r="BX222" s="464">
        <v>8619.5845979999995</v>
      </c>
      <c r="BY222" s="464">
        <v>3918.9845329999998</v>
      </c>
      <c r="BZ222" s="464">
        <v>132.29270299999999</v>
      </c>
      <c r="CA222" s="464">
        <v>465.54331100000002</v>
      </c>
    </row>
    <row r="223" spans="1:79" ht="15" x14ac:dyDescent="0.25">
      <c r="A223" s="449">
        <v>116</v>
      </c>
      <c r="B223" s="459"/>
      <c r="C223" s="459"/>
      <c r="D223" s="460" t="s">
        <v>451</v>
      </c>
      <c r="E223" s="464">
        <v>442.62823200000003</v>
      </c>
      <c r="F223" s="464">
        <v>506.87553000000003</v>
      </c>
      <c r="G223" s="464">
        <v>1278.573298</v>
      </c>
      <c r="H223" s="464">
        <v>15349.156975</v>
      </c>
      <c r="I223" s="464">
        <v>1908.713409</v>
      </c>
      <c r="J223" s="782">
        <v>273.57212800000002</v>
      </c>
      <c r="K223" s="464">
        <v>250.95026799999999</v>
      </c>
      <c r="L223" s="464">
        <v>1350.640707</v>
      </c>
      <c r="M223" s="464">
        <v>359.97477500000002</v>
      </c>
      <c r="N223" s="464">
        <v>1400.2857859999999</v>
      </c>
      <c r="O223" s="464">
        <v>427.27547099999998</v>
      </c>
      <c r="P223" s="464">
        <v>1030.4761960000001</v>
      </c>
      <c r="Q223" s="464">
        <v>465.245002</v>
      </c>
      <c r="R223" s="464">
        <v>909.73711000000003</v>
      </c>
      <c r="S223" s="464">
        <v>985.78221399999995</v>
      </c>
      <c r="T223" s="464">
        <v>4558.5066200000001</v>
      </c>
      <c r="U223" s="464">
        <v>4421.2264219999997</v>
      </c>
      <c r="V223" s="464">
        <v>1430.6913280000001</v>
      </c>
      <c r="W223" s="464">
        <v>513.32853499999999</v>
      </c>
      <c r="X223" s="464">
        <v>194.77335500000001</v>
      </c>
      <c r="Y223" s="657">
        <v>188.30160699999999</v>
      </c>
      <c r="Z223" s="658">
        <v>521.02596400000004</v>
      </c>
      <c r="AA223" s="464">
        <v>6107.0663000000004</v>
      </c>
      <c r="AB223" s="464">
        <v>953.81544299999996</v>
      </c>
      <c r="AC223" s="464">
        <v>484.18894899999998</v>
      </c>
      <c r="AD223" s="464">
        <v>3554.3171259999999</v>
      </c>
      <c r="AE223" s="464">
        <v>810.92760199999998</v>
      </c>
      <c r="AF223" s="464">
        <v>1274.6396850000001</v>
      </c>
      <c r="AG223" s="464">
        <v>978.21696899999995</v>
      </c>
      <c r="AH223" s="464">
        <v>1609.185645</v>
      </c>
      <c r="AI223" s="464">
        <v>339.76704999999998</v>
      </c>
      <c r="AJ223" s="464">
        <v>1601.124329</v>
      </c>
      <c r="AK223" s="464">
        <v>523.11067400000002</v>
      </c>
      <c r="AL223" s="464">
        <v>857.10918300000003</v>
      </c>
      <c r="AM223" s="464">
        <v>1985.9089859999999</v>
      </c>
      <c r="AN223" s="464">
        <v>733.05563199999995</v>
      </c>
      <c r="AO223" s="464">
        <v>435.61005999999998</v>
      </c>
      <c r="AP223" s="464">
        <v>1238.2290559999999</v>
      </c>
      <c r="AQ223" s="464">
        <v>200.09710799999999</v>
      </c>
      <c r="AR223" s="782">
        <v>356.64534200000003</v>
      </c>
      <c r="AS223" s="464">
        <v>327.98310300000003</v>
      </c>
      <c r="AT223" s="464">
        <v>631.241715</v>
      </c>
      <c r="AU223" s="464">
        <v>4693.4013189999996</v>
      </c>
      <c r="AV223" s="464">
        <v>1086.573991</v>
      </c>
      <c r="AW223" s="464">
        <v>651.65053899999998</v>
      </c>
      <c r="AX223" s="464">
        <v>2007.4526330000001</v>
      </c>
      <c r="AY223" s="464">
        <v>956.79358500000001</v>
      </c>
      <c r="AZ223" s="464">
        <v>436.88731999999999</v>
      </c>
      <c r="BA223" s="464">
        <v>310.09063500000002</v>
      </c>
      <c r="BB223" s="464">
        <v>523.46440800000005</v>
      </c>
      <c r="BC223" s="464">
        <v>260.299283</v>
      </c>
      <c r="BD223" s="464">
        <v>669.88058999999998</v>
      </c>
      <c r="BE223" s="464">
        <v>540.00641399999995</v>
      </c>
      <c r="BF223" s="464">
        <v>389.23967599999997</v>
      </c>
      <c r="BG223" s="464">
        <v>382.217984</v>
      </c>
      <c r="BH223" s="464">
        <v>955.45032900000001</v>
      </c>
      <c r="BI223" s="464">
        <v>758.60087499999997</v>
      </c>
      <c r="BJ223" s="464">
        <v>2110.7889610000002</v>
      </c>
      <c r="BK223" s="464">
        <v>685.23143600000003</v>
      </c>
      <c r="BL223" s="464">
        <v>30165.174844000001</v>
      </c>
      <c r="BM223" s="464">
        <v>615.97754299999997</v>
      </c>
      <c r="BN223" s="464">
        <v>886.12777800000003</v>
      </c>
      <c r="BO223" s="464">
        <v>6559.4816410000003</v>
      </c>
      <c r="BP223" s="464">
        <v>803.67895099999998</v>
      </c>
      <c r="BQ223" s="464">
        <v>216.47322399999999</v>
      </c>
      <c r="BR223" s="464">
        <v>6829.3812760000001</v>
      </c>
      <c r="BS223" s="464">
        <v>416.82584800000001</v>
      </c>
      <c r="BT223" s="464">
        <v>727.45860000000005</v>
      </c>
      <c r="BU223" s="464">
        <v>495.02722</v>
      </c>
      <c r="BV223" s="464">
        <v>1292.778689</v>
      </c>
      <c r="BW223" s="464">
        <v>645.671333</v>
      </c>
      <c r="BX223" s="464">
        <v>8318.8924900000002</v>
      </c>
      <c r="BY223" s="464">
        <v>3534.6048810000002</v>
      </c>
      <c r="BZ223" s="464">
        <v>170.17608300000001</v>
      </c>
      <c r="CA223" s="464">
        <v>546.87195399999996</v>
      </c>
    </row>
    <row r="224" spans="1:79" ht="15" x14ac:dyDescent="0.25">
      <c r="A224" s="449">
        <v>117</v>
      </c>
      <c r="B224" s="459"/>
      <c r="C224" s="459"/>
      <c r="D224" s="460" t="s">
        <v>1</v>
      </c>
      <c r="E224" s="464">
        <v>693.86119299999996</v>
      </c>
      <c r="F224" s="464">
        <v>703.94115599999998</v>
      </c>
      <c r="G224" s="464">
        <v>1976.857266</v>
      </c>
      <c r="H224" s="464">
        <v>39314.325538999998</v>
      </c>
      <c r="I224" s="464">
        <v>3160.5161979999998</v>
      </c>
      <c r="J224" s="782">
        <v>416.49241999999998</v>
      </c>
      <c r="K224" s="464">
        <v>398.02233200000001</v>
      </c>
      <c r="L224" s="464">
        <v>2277.6552820000002</v>
      </c>
      <c r="M224" s="464">
        <v>445.89707800000002</v>
      </c>
      <c r="N224" s="464">
        <v>2346.1689710000001</v>
      </c>
      <c r="O224" s="464">
        <v>586.47205299999996</v>
      </c>
      <c r="P224" s="464">
        <v>1730.5749940000001</v>
      </c>
      <c r="Q224" s="464">
        <v>785.01971900000001</v>
      </c>
      <c r="R224" s="464">
        <v>1408.0400380000001</v>
      </c>
      <c r="S224" s="464">
        <v>1534.3805990000001</v>
      </c>
      <c r="T224" s="464">
        <v>8657.4462650000005</v>
      </c>
      <c r="U224" s="464">
        <v>10143.809375999999</v>
      </c>
      <c r="V224" s="464">
        <v>1931.252624</v>
      </c>
      <c r="W224" s="464">
        <v>804.12629100000004</v>
      </c>
      <c r="X224" s="464">
        <v>312.78590800000001</v>
      </c>
      <c r="Y224" s="657">
        <v>283.97255000000001</v>
      </c>
      <c r="Z224" s="658">
        <v>787.747612</v>
      </c>
      <c r="AA224" s="464">
        <v>13425.235024</v>
      </c>
      <c r="AB224" s="464">
        <v>1734.9515630000001</v>
      </c>
      <c r="AC224" s="464">
        <v>691.90159400000005</v>
      </c>
      <c r="AD224" s="464">
        <v>6163.0149600000004</v>
      </c>
      <c r="AE224" s="464">
        <v>1383.8899570000001</v>
      </c>
      <c r="AF224" s="464">
        <v>2010.7270269999999</v>
      </c>
      <c r="AG224" s="464">
        <v>1476.3680079999999</v>
      </c>
      <c r="AH224" s="464">
        <v>2734.5499340000001</v>
      </c>
      <c r="AI224" s="464">
        <v>530.34923100000003</v>
      </c>
      <c r="AJ224" s="464">
        <v>2787.996596</v>
      </c>
      <c r="AK224" s="464">
        <v>820.20419200000003</v>
      </c>
      <c r="AL224" s="464">
        <v>1310.333615</v>
      </c>
      <c r="AM224" s="464">
        <v>3270.0617860000002</v>
      </c>
      <c r="AN224" s="464">
        <v>1167.9391029999999</v>
      </c>
      <c r="AO224" s="464">
        <v>717.83821499999999</v>
      </c>
      <c r="AP224" s="464">
        <v>2170.9586119999999</v>
      </c>
      <c r="AQ224" s="464">
        <v>293.59285999999997</v>
      </c>
      <c r="AR224" s="782">
        <v>565.80870400000003</v>
      </c>
      <c r="AS224" s="464">
        <v>459.25560300000001</v>
      </c>
      <c r="AT224" s="464">
        <v>1035.903223</v>
      </c>
      <c r="AU224" s="464">
        <v>11937.441052</v>
      </c>
      <c r="AV224" s="464">
        <v>2018.4691210000001</v>
      </c>
      <c r="AW224" s="464">
        <v>1117.6764290000001</v>
      </c>
      <c r="AX224" s="464">
        <v>3367.3117120000002</v>
      </c>
      <c r="AY224" s="464">
        <v>1368.2576369999999</v>
      </c>
      <c r="AZ224" s="464">
        <v>693.77319599999998</v>
      </c>
      <c r="BA224" s="464">
        <v>497.69690900000001</v>
      </c>
      <c r="BB224" s="464">
        <v>843.40360299999998</v>
      </c>
      <c r="BC224" s="464">
        <v>414.27923900000002</v>
      </c>
      <c r="BD224" s="464">
        <v>1052.6373719999999</v>
      </c>
      <c r="BE224" s="464">
        <v>922.65316600000006</v>
      </c>
      <c r="BF224" s="464">
        <v>553.338393</v>
      </c>
      <c r="BG224" s="464">
        <v>636.66269299999999</v>
      </c>
      <c r="BH224" s="464">
        <v>1574.3181910000001</v>
      </c>
      <c r="BI224" s="464">
        <v>1204.3516400000001</v>
      </c>
      <c r="BJ224" s="464">
        <v>3686.0019109999998</v>
      </c>
      <c r="BK224" s="464">
        <v>1147.2879989999999</v>
      </c>
      <c r="BL224" s="464">
        <v>96015.075792999996</v>
      </c>
      <c r="BM224" s="464">
        <v>958.89524300000005</v>
      </c>
      <c r="BN224" s="464">
        <v>1274.641269</v>
      </c>
      <c r="BO224" s="464">
        <v>17391.037960000001</v>
      </c>
      <c r="BP224" s="464">
        <v>1432.6485849999999</v>
      </c>
      <c r="BQ224" s="464">
        <v>326.86659500000002</v>
      </c>
      <c r="BR224" s="464">
        <v>14934.598485</v>
      </c>
      <c r="BS224" s="464">
        <v>603.24154299999998</v>
      </c>
      <c r="BT224" s="464">
        <v>1224.146387</v>
      </c>
      <c r="BU224" s="464">
        <v>795.93083200000001</v>
      </c>
      <c r="BV224" s="464">
        <v>1995.1576279999999</v>
      </c>
      <c r="BW224" s="464">
        <v>1049.0290560000001</v>
      </c>
      <c r="BX224" s="464">
        <v>17762.985175999998</v>
      </c>
      <c r="BY224" s="464">
        <v>6533.8441409999996</v>
      </c>
      <c r="BZ224" s="464">
        <v>244.992324</v>
      </c>
      <c r="CA224" s="464">
        <v>844.91799700000001</v>
      </c>
    </row>
    <row r="225" spans="1:79" ht="15" x14ac:dyDescent="0.25">
      <c r="A225" s="449">
        <v>118</v>
      </c>
      <c r="B225" s="459"/>
      <c r="C225" s="459"/>
      <c r="D225" s="460" t="s">
        <v>452</v>
      </c>
      <c r="E225" s="464">
        <v>430.38162799999998</v>
      </c>
      <c r="F225" s="464">
        <v>431.44718599999999</v>
      </c>
      <c r="G225" s="464">
        <v>1140.4675090000001</v>
      </c>
      <c r="H225" s="464">
        <v>8721.1474870000002</v>
      </c>
      <c r="I225" s="464">
        <v>1732.2610070000001</v>
      </c>
      <c r="J225" s="782">
        <v>270.466993</v>
      </c>
      <c r="K225" s="464">
        <v>248.92310599999999</v>
      </c>
      <c r="L225" s="464">
        <v>1263.2076979999999</v>
      </c>
      <c r="M225" s="464">
        <v>278.68695700000001</v>
      </c>
      <c r="N225" s="464">
        <v>1147.9218149999999</v>
      </c>
      <c r="O225" s="464">
        <v>365.61703199999999</v>
      </c>
      <c r="P225" s="464">
        <v>956.376305</v>
      </c>
      <c r="Q225" s="464">
        <v>464.46338300000002</v>
      </c>
      <c r="R225" s="464">
        <v>823.97066800000005</v>
      </c>
      <c r="S225" s="464">
        <v>817.54035899999997</v>
      </c>
      <c r="T225" s="464">
        <v>3843.2652210000001</v>
      </c>
      <c r="U225" s="464">
        <v>2131.1935920000001</v>
      </c>
      <c r="V225" s="464">
        <v>961.45078000000001</v>
      </c>
      <c r="W225" s="464">
        <v>488.67200200000002</v>
      </c>
      <c r="X225" s="464">
        <v>190.52433199999999</v>
      </c>
      <c r="Y225" s="657">
        <v>181.81723199999999</v>
      </c>
      <c r="Z225" s="658">
        <v>496.47058199999998</v>
      </c>
      <c r="AA225" s="464">
        <v>4484.128729</v>
      </c>
      <c r="AB225" s="464">
        <v>806.11633400000005</v>
      </c>
      <c r="AC225" s="464">
        <v>429.16463700000003</v>
      </c>
      <c r="AD225" s="464">
        <v>3022.688048</v>
      </c>
      <c r="AE225" s="464">
        <v>798.94063300000005</v>
      </c>
      <c r="AF225" s="464">
        <v>1139.263205</v>
      </c>
      <c r="AG225" s="464">
        <v>772.09136699999999</v>
      </c>
      <c r="AH225" s="464">
        <v>1319.5370700000001</v>
      </c>
      <c r="AI225" s="464">
        <v>330.11129299999999</v>
      </c>
      <c r="AJ225" s="464">
        <v>1457.125262</v>
      </c>
      <c r="AK225" s="464">
        <v>492.40515599999998</v>
      </c>
      <c r="AL225" s="464">
        <v>697.77209000000005</v>
      </c>
      <c r="AM225" s="464">
        <v>1859.82512</v>
      </c>
      <c r="AN225" s="464">
        <v>622.42080299999998</v>
      </c>
      <c r="AO225" s="464">
        <v>402.30189200000001</v>
      </c>
      <c r="AP225" s="464">
        <v>1146.015459</v>
      </c>
      <c r="AQ225" s="464">
        <v>190.38480300000001</v>
      </c>
      <c r="AR225" s="782">
        <v>338.45077300000003</v>
      </c>
      <c r="AS225" s="464">
        <v>289.18431800000002</v>
      </c>
      <c r="AT225" s="464">
        <v>614.69814599999995</v>
      </c>
      <c r="AU225" s="464">
        <v>3165.8325359999999</v>
      </c>
      <c r="AV225" s="464">
        <v>1123.1697099999999</v>
      </c>
      <c r="AW225" s="464">
        <v>650.12119099999995</v>
      </c>
      <c r="AX225" s="464">
        <v>1353.343582</v>
      </c>
      <c r="AY225" s="464">
        <v>840.03487700000005</v>
      </c>
      <c r="AZ225" s="464">
        <v>351.63709899999998</v>
      </c>
      <c r="BA225" s="464">
        <v>303.52641999999997</v>
      </c>
      <c r="BB225" s="464">
        <v>411.40218299999998</v>
      </c>
      <c r="BC225" s="464">
        <v>258.18864600000001</v>
      </c>
      <c r="BD225" s="464">
        <v>659.87653799999998</v>
      </c>
      <c r="BE225" s="464">
        <v>506.45707499999997</v>
      </c>
      <c r="BF225" s="464">
        <v>348.87900400000001</v>
      </c>
      <c r="BG225" s="464">
        <v>379.12719600000003</v>
      </c>
      <c r="BH225" s="464">
        <v>902.51585299999999</v>
      </c>
      <c r="BI225" s="464">
        <v>718.173362</v>
      </c>
      <c r="BJ225" s="464">
        <v>1768.2276380000001</v>
      </c>
      <c r="BK225" s="464">
        <v>491.45075900000001</v>
      </c>
      <c r="BL225" s="464">
        <v>17240.129822999999</v>
      </c>
      <c r="BM225" s="464">
        <v>569.43323899999996</v>
      </c>
      <c r="BN225" s="464">
        <v>621.66377299999999</v>
      </c>
      <c r="BO225" s="464">
        <v>4433.7010700000001</v>
      </c>
      <c r="BP225" s="464">
        <v>789.08289100000002</v>
      </c>
      <c r="BQ225" s="464">
        <v>206.135739</v>
      </c>
      <c r="BR225" s="464">
        <v>4725.6901200000002</v>
      </c>
      <c r="BS225" s="464">
        <v>377.54881599999999</v>
      </c>
      <c r="BT225" s="464">
        <v>681.16986299999996</v>
      </c>
      <c r="BU225" s="464">
        <v>485.339832</v>
      </c>
      <c r="BV225" s="464">
        <v>1121.5218910000001</v>
      </c>
      <c r="BW225" s="464">
        <v>643.09241199999997</v>
      </c>
      <c r="BX225" s="464">
        <v>5782.7929809999996</v>
      </c>
      <c r="BY225" s="464">
        <v>3000.7792340000001</v>
      </c>
      <c r="BZ225" s="464">
        <v>148.13153500000001</v>
      </c>
      <c r="CA225" s="464">
        <v>517.54102399999999</v>
      </c>
    </row>
    <row r="226" spans="1:79" ht="15" x14ac:dyDescent="0.25">
      <c r="A226" s="449">
        <v>119</v>
      </c>
      <c r="B226" s="457"/>
      <c r="C226" s="457" t="s">
        <v>522</v>
      </c>
      <c r="D226" s="458" t="s">
        <v>0</v>
      </c>
      <c r="E226" s="463">
        <v>1.4839180000000001</v>
      </c>
      <c r="F226" s="463">
        <v>3.227989</v>
      </c>
      <c r="G226" s="463">
        <v>60.268520000000002</v>
      </c>
      <c r="H226" s="463">
        <v>10683.697729</v>
      </c>
      <c r="I226" s="463">
        <v>167.640176</v>
      </c>
      <c r="J226" s="781">
        <v>1.4600500000000001</v>
      </c>
      <c r="K226" s="463">
        <v>7.8592209999999998</v>
      </c>
      <c r="L226" s="463">
        <v>108.76205299999999</v>
      </c>
      <c r="M226" s="463">
        <v>1.4211739999999999</v>
      </c>
      <c r="N226" s="463">
        <v>288.388576</v>
      </c>
      <c r="O226" s="463">
        <v>2.5002040000000001</v>
      </c>
      <c r="P226" s="463">
        <v>100.438115</v>
      </c>
      <c r="Q226" s="463">
        <v>5.7100460000000002</v>
      </c>
      <c r="R226" s="463">
        <v>28.950308</v>
      </c>
      <c r="S226" s="463">
        <v>140.872004</v>
      </c>
      <c r="T226" s="463">
        <v>1267.3489939999999</v>
      </c>
      <c r="U226" s="463">
        <v>3565.5992179999998</v>
      </c>
      <c r="V226" s="463">
        <v>179.449399</v>
      </c>
      <c r="W226" s="463">
        <v>8.2771059999999999</v>
      </c>
      <c r="X226" s="463">
        <v>1.829321</v>
      </c>
      <c r="Y226" s="655">
        <v>0.51181299999999996</v>
      </c>
      <c r="Z226" s="656">
        <v>4.2673889999999997</v>
      </c>
      <c r="AA226" s="463">
        <v>3997.9759530000001</v>
      </c>
      <c r="AB226" s="463">
        <v>283.54701299999999</v>
      </c>
      <c r="AC226" s="463">
        <v>8.7120029999999993</v>
      </c>
      <c r="AD226" s="463">
        <v>585.12270000000001</v>
      </c>
      <c r="AE226" s="463">
        <v>27.161774999999999</v>
      </c>
      <c r="AF226" s="463">
        <v>81.276848000000001</v>
      </c>
      <c r="AG226" s="463">
        <v>133.411203</v>
      </c>
      <c r="AH226" s="463">
        <v>339.73676599999999</v>
      </c>
      <c r="AI226" s="463">
        <v>5.5273770000000004</v>
      </c>
      <c r="AJ226" s="463">
        <v>264.59077600000001</v>
      </c>
      <c r="AK226" s="463">
        <v>24.621549000000002</v>
      </c>
      <c r="AL226" s="463">
        <v>114.876216</v>
      </c>
      <c r="AM226" s="463">
        <v>95.161974999999998</v>
      </c>
      <c r="AN226" s="463">
        <v>87.277490999999998</v>
      </c>
      <c r="AO226" s="463">
        <v>30.346907000000002</v>
      </c>
      <c r="AP226" s="463">
        <v>210.11889199999999</v>
      </c>
      <c r="AQ226" s="463">
        <v>0.151777</v>
      </c>
      <c r="AR226" s="781">
        <v>3.1188669999999998</v>
      </c>
      <c r="AS226" s="463">
        <v>1.190869</v>
      </c>
      <c r="AT226" s="463">
        <v>24.818418999999999</v>
      </c>
      <c r="AU226" s="463">
        <v>4684.0763559999996</v>
      </c>
      <c r="AV226" s="463">
        <v>133.88122899999999</v>
      </c>
      <c r="AW226" s="463">
        <v>40.364947000000001</v>
      </c>
      <c r="AX226" s="463">
        <v>194.302762</v>
      </c>
      <c r="AY226" s="463">
        <v>18.997516000000001</v>
      </c>
      <c r="AZ226" s="463">
        <v>44.032966000000002</v>
      </c>
      <c r="BA226" s="463">
        <v>8.1824399999999997</v>
      </c>
      <c r="BB226" s="463">
        <v>108.886872</v>
      </c>
      <c r="BC226" s="463">
        <v>2.2471839999999998</v>
      </c>
      <c r="BD226" s="463">
        <v>7.514678</v>
      </c>
      <c r="BE226" s="463">
        <v>69.705376000000001</v>
      </c>
      <c r="BF226" s="463">
        <v>2.7568269999999999</v>
      </c>
      <c r="BG226" s="463">
        <v>8.5943419999999993</v>
      </c>
      <c r="BH226" s="463">
        <v>46.379807999999997</v>
      </c>
      <c r="BI226" s="463">
        <v>10.89071</v>
      </c>
      <c r="BJ226" s="463">
        <v>360.832067</v>
      </c>
      <c r="BK226" s="463">
        <v>116.63673</v>
      </c>
      <c r="BL226" s="463">
        <v>40137.589220000002</v>
      </c>
      <c r="BM226" s="463">
        <v>25.746220999999998</v>
      </c>
      <c r="BN226" s="463">
        <v>100.402641</v>
      </c>
      <c r="BO226" s="463">
        <v>8734.2830049999993</v>
      </c>
      <c r="BP226" s="463">
        <v>62.561794999999996</v>
      </c>
      <c r="BQ226" s="463">
        <v>2.085102</v>
      </c>
      <c r="BR226" s="463">
        <v>3247.2017770000002</v>
      </c>
      <c r="BS226" s="463">
        <v>4.0362989999999996</v>
      </c>
      <c r="BT226" s="463">
        <v>98.672357000000005</v>
      </c>
      <c r="BU226" s="463">
        <v>20.430852000000002</v>
      </c>
      <c r="BV226" s="463">
        <v>75.664293999999998</v>
      </c>
      <c r="BW226" s="463">
        <v>12.374027999999999</v>
      </c>
      <c r="BX226" s="463">
        <v>3097.0347900000002</v>
      </c>
      <c r="BY226" s="463">
        <v>1103.51459</v>
      </c>
      <c r="BZ226" s="463">
        <v>6.6196070000000002</v>
      </c>
      <c r="CA226" s="463">
        <v>10.963506000000001</v>
      </c>
    </row>
    <row r="227" spans="1:79" ht="15" x14ac:dyDescent="0.25">
      <c r="A227" s="449">
        <v>120</v>
      </c>
      <c r="B227" s="457"/>
      <c r="C227" s="457"/>
      <c r="D227" s="458" t="s">
        <v>451</v>
      </c>
      <c r="E227" s="463">
        <v>0.90865799999999997</v>
      </c>
      <c r="F227" s="463">
        <v>2.4547050000000001</v>
      </c>
      <c r="G227" s="463">
        <v>46.853026999999997</v>
      </c>
      <c r="H227" s="463">
        <v>5694.2058020000004</v>
      </c>
      <c r="I227" s="463">
        <v>76.310957999999999</v>
      </c>
      <c r="J227" s="781">
        <v>0.92197200000000001</v>
      </c>
      <c r="K227" s="463">
        <v>3.407848</v>
      </c>
      <c r="L227" s="463">
        <v>52.268464999999999</v>
      </c>
      <c r="M227" s="463">
        <v>2.4287269999999999</v>
      </c>
      <c r="N227" s="463">
        <v>275.227777</v>
      </c>
      <c r="O227" s="463">
        <v>1.942142</v>
      </c>
      <c r="P227" s="463">
        <v>42.382632999999998</v>
      </c>
      <c r="Q227" s="463">
        <v>0.74505299999999997</v>
      </c>
      <c r="R227" s="463">
        <v>7.6438309999999996</v>
      </c>
      <c r="S227" s="463">
        <v>155.39841100000001</v>
      </c>
      <c r="T227" s="463">
        <v>540.16326200000003</v>
      </c>
      <c r="U227" s="463">
        <v>2032.802107</v>
      </c>
      <c r="V227" s="463">
        <v>319.73405000000002</v>
      </c>
      <c r="W227" s="463">
        <v>3.3567109999999998</v>
      </c>
      <c r="X227" s="463">
        <v>1.153986</v>
      </c>
      <c r="Y227" s="655">
        <v>0.61262399999999995</v>
      </c>
      <c r="Z227" s="656">
        <v>2.19232</v>
      </c>
      <c r="AA227" s="463">
        <v>1433.8313009999999</v>
      </c>
      <c r="AB227" s="463">
        <v>147.41669400000001</v>
      </c>
      <c r="AC227" s="463">
        <v>3.4785659999999998</v>
      </c>
      <c r="AD227" s="463">
        <v>398.37174099999999</v>
      </c>
      <c r="AE227" s="463">
        <v>6.4061180000000002</v>
      </c>
      <c r="AF227" s="463">
        <v>40.453992</v>
      </c>
      <c r="AG227" s="463">
        <v>194.517854</v>
      </c>
      <c r="AH227" s="463">
        <v>299.12790000000001</v>
      </c>
      <c r="AI227" s="463">
        <v>2.5492140000000001</v>
      </c>
      <c r="AJ227" s="463">
        <v>78.715513999999999</v>
      </c>
      <c r="AK227" s="463">
        <v>8.6611039999999999</v>
      </c>
      <c r="AL227" s="463">
        <v>82.549429000000003</v>
      </c>
      <c r="AM227" s="463">
        <v>70.049059</v>
      </c>
      <c r="AN227" s="463">
        <v>97.332155</v>
      </c>
      <c r="AO227" s="463">
        <v>3.8172830000000002</v>
      </c>
      <c r="AP227" s="463">
        <v>44.726647999999997</v>
      </c>
      <c r="AQ227" s="463">
        <v>0.15037500000000001</v>
      </c>
      <c r="AR227" s="781">
        <v>2.0051990000000002</v>
      </c>
      <c r="AS227" s="463">
        <v>1.244764</v>
      </c>
      <c r="AT227" s="463">
        <v>5.0685589999999996</v>
      </c>
      <c r="AU227" s="463">
        <v>1584.9161449999999</v>
      </c>
      <c r="AV227" s="463">
        <v>11.294261000000001</v>
      </c>
      <c r="AW227" s="463">
        <v>10.76586</v>
      </c>
      <c r="AX227" s="463">
        <v>352.95077300000003</v>
      </c>
      <c r="AY227" s="463">
        <v>12.836605</v>
      </c>
      <c r="AZ227" s="463">
        <v>95.631305999999995</v>
      </c>
      <c r="BA227" s="463">
        <v>3.2985259999999998</v>
      </c>
      <c r="BB227" s="463">
        <v>122.249216</v>
      </c>
      <c r="BC227" s="463">
        <v>1.7514989999999999</v>
      </c>
      <c r="BD227" s="463">
        <v>3.5850900000000001</v>
      </c>
      <c r="BE227" s="463">
        <v>9.58643</v>
      </c>
      <c r="BF227" s="463">
        <v>2.0576140000000001</v>
      </c>
      <c r="BG227" s="463">
        <v>2.5419610000000001</v>
      </c>
      <c r="BH227" s="463">
        <v>24.437346000000002</v>
      </c>
      <c r="BI227" s="463">
        <v>3.548883</v>
      </c>
      <c r="BJ227" s="463">
        <v>272.51936499999999</v>
      </c>
      <c r="BK227" s="463">
        <v>205.49028000000001</v>
      </c>
      <c r="BL227" s="463">
        <v>12537.851863</v>
      </c>
      <c r="BM227" s="463">
        <v>11.812120999999999</v>
      </c>
      <c r="BN227" s="463">
        <v>260.94148200000001</v>
      </c>
      <c r="BO227" s="463">
        <v>2152.4235319999998</v>
      </c>
      <c r="BP227" s="463">
        <v>6.8942759999999996</v>
      </c>
      <c r="BQ227" s="463">
        <v>1.8676079999999999</v>
      </c>
      <c r="BR227" s="463">
        <v>1667.486723</v>
      </c>
      <c r="BS227" s="463">
        <v>3.5989689999999999</v>
      </c>
      <c r="BT227" s="463">
        <v>23.703686000000001</v>
      </c>
      <c r="BU227" s="463">
        <v>3.6785190000000001</v>
      </c>
      <c r="BV227" s="463">
        <v>51.925474000000001</v>
      </c>
      <c r="BW227" s="463">
        <v>5.5513490000000001</v>
      </c>
      <c r="BX227" s="463">
        <v>2034.1380039999999</v>
      </c>
      <c r="BY227" s="463">
        <v>461.939684</v>
      </c>
      <c r="BZ227" s="463">
        <v>2.3364389999999999</v>
      </c>
      <c r="CA227" s="463">
        <v>7.3267100000000003</v>
      </c>
    </row>
    <row r="228" spans="1:79" ht="15" x14ac:dyDescent="0.25">
      <c r="A228" s="449">
        <v>121</v>
      </c>
      <c r="B228" s="457"/>
      <c r="C228" s="457"/>
      <c r="D228" s="458" t="s">
        <v>1</v>
      </c>
      <c r="E228" s="463">
        <v>4.7275429999999998</v>
      </c>
      <c r="F228" s="463">
        <v>8.6536530000000003</v>
      </c>
      <c r="G228" s="463">
        <v>167.381945</v>
      </c>
      <c r="H228" s="463">
        <v>25072.027402</v>
      </c>
      <c r="I228" s="463">
        <v>329.87440199999998</v>
      </c>
      <c r="J228" s="781">
        <v>3.5731220000000001</v>
      </c>
      <c r="K228" s="463">
        <v>13.370702</v>
      </c>
      <c r="L228" s="463">
        <v>239.96808799999999</v>
      </c>
      <c r="M228" s="463">
        <v>4.5665149999999999</v>
      </c>
      <c r="N228" s="463">
        <v>499.70854800000001</v>
      </c>
      <c r="O228" s="463">
        <v>5.8441580000000002</v>
      </c>
      <c r="P228" s="463">
        <v>194.57511500000001</v>
      </c>
      <c r="Q228" s="463">
        <v>6.5062009999999999</v>
      </c>
      <c r="R228" s="463">
        <v>43.556060000000002</v>
      </c>
      <c r="S228" s="463">
        <v>243.40891999999999</v>
      </c>
      <c r="T228" s="463">
        <v>2314.4855200000002</v>
      </c>
      <c r="U228" s="463">
        <v>6692.2444850000002</v>
      </c>
      <c r="V228" s="463">
        <v>432.69703199999998</v>
      </c>
      <c r="W228" s="463">
        <v>15.502691</v>
      </c>
      <c r="X228" s="463">
        <v>6.7405530000000002</v>
      </c>
      <c r="Y228" s="655">
        <v>1.503007</v>
      </c>
      <c r="Z228" s="656">
        <v>8.5876049999999999</v>
      </c>
      <c r="AA228" s="463">
        <v>5972.4044459999996</v>
      </c>
      <c r="AB228" s="463">
        <v>403.55350499999997</v>
      </c>
      <c r="AC228" s="463">
        <v>12.610711</v>
      </c>
      <c r="AD228" s="463">
        <v>1307.260131</v>
      </c>
      <c r="AE228" s="463">
        <v>41.417102999999997</v>
      </c>
      <c r="AF228" s="463">
        <v>163.024293</v>
      </c>
      <c r="AG228" s="463">
        <v>270.91376000000002</v>
      </c>
      <c r="AH228" s="463">
        <v>630.32000200000004</v>
      </c>
      <c r="AI228" s="463">
        <v>9.9570670000000003</v>
      </c>
      <c r="AJ228" s="463">
        <v>406.09477399999997</v>
      </c>
      <c r="AK228" s="463">
        <v>39.457549</v>
      </c>
      <c r="AL228" s="463">
        <v>171.50284199999999</v>
      </c>
      <c r="AM228" s="463">
        <v>221.35368600000001</v>
      </c>
      <c r="AN228" s="463">
        <v>178.21802</v>
      </c>
      <c r="AO228" s="463">
        <v>35.256773000000003</v>
      </c>
      <c r="AP228" s="463">
        <v>241.925005</v>
      </c>
      <c r="AQ228" s="463">
        <v>0.48891200000000001</v>
      </c>
      <c r="AR228" s="781">
        <v>7.3450259999999998</v>
      </c>
      <c r="AS228" s="463">
        <v>4.0290749999999997</v>
      </c>
      <c r="AT228" s="463">
        <v>29.015001000000002</v>
      </c>
      <c r="AU228" s="463">
        <v>6802.1473120000001</v>
      </c>
      <c r="AV228" s="463">
        <v>132.77392399999999</v>
      </c>
      <c r="AW228" s="463">
        <v>61.199652</v>
      </c>
      <c r="AX228" s="463">
        <v>1178.8458069999999</v>
      </c>
      <c r="AY228" s="463">
        <v>32.855369000000003</v>
      </c>
      <c r="AZ228" s="463">
        <v>154.933436</v>
      </c>
      <c r="BA228" s="463">
        <v>12.640402999999999</v>
      </c>
      <c r="BB228" s="463">
        <v>194.596723</v>
      </c>
      <c r="BC228" s="463">
        <v>5.9224839999999999</v>
      </c>
      <c r="BD228" s="463">
        <v>13.08827</v>
      </c>
      <c r="BE228" s="463">
        <v>89.420850000000002</v>
      </c>
      <c r="BF228" s="463">
        <v>6.1091509999999998</v>
      </c>
      <c r="BG228" s="463">
        <v>10.724462000000001</v>
      </c>
      <c r="BH228" s="463">
        <v>88.603140999999994</v>
      </c>
      <c r="BI228" s="463">
        <v>18.929749000000001</v>
      </c>
      <c r="BJ228" s="463">
        <v>849.38742999999999</v>
      </c>
      <c r="BK228" s="463">
        <v>383.33970599999998</v>
      </c>
      <c r="BL228" s="463">
        <v>67786.425728999995</v>
      </c>
      <c r="BM228" s="463">
        <v>52.715440000000001</v>
      </c>
      <c r="BN228" s="463">
        <v>368.53529200000003</v>
      </c>
      <c r="BO228" s="463">
        <v>10061.314877999999</v>
      </c>
      <c r="BP228" s="463">
        <v>61.141252999999999</v>
      </c>
      <c r="BQ228" s="463">
        <v>3.9219179999999998</v>
      </c>
      <c r="BR228" s="463">
        <v>7041.8452070000003</v>
      </c>
      <c r="BS228" s="463">
        <v>13.025392999999999</v>
      </c>
      <c r="BT228" s="463">
        <v>116.27093000000001</v>
      </c>
      <c r="BU228" s="463">
        <v>24.425587</v>
      </c>
      <c r="BV228" s="463">
        <v>164.336172</v>
      </c>
      <c r="BW228" s="463">
        <v>20.614920000000001</v>
      </c>
      <c r="BX228" s="463">
        <v>8191.8844360000003</v>
      </c>
      <c r="BY228" s="463">
        <v>1665.669396</v>
      </c>
      <c r="BZ228" s="463">
        <v>9.3245889999999996</v>
      </c>
      <c r="CA228" s="463">
        <v>27.123781999999999</v>
      </c>
    </row>
    <row r="229" spans="1:79" ht="15" x14ac:dyDescent="0.25">
      <c r="A229" s="449">
        <v>122</v>
      </c>
      <c r="B229" s="457"/>
      <c r="C229" s="457"/>
      <c r="D229" s="458" t="s">
        <v>452</v>
      </c>
      <c r="E229" s="463">
        <v>4.0892999999999999E-2</v>
      </c>
      <c r="F229" s="463">
        <v>8.7661000000000003E-2</v>
      </c>
      <c r="G229" s="463">
        <v>1.943282</v>
      </c>
      <c r="H229" s="463">
        <v>243.79995500000001</v>
      </c>
      <c r="I229" s="463">
        <v>3.737428</v>
      </c>
      <c r="J229" s="781">
        <v>3.8523000000000002E-2</v>
      </c>
      <c r="K229" s="463">
        <v>0.38078200000000001</v>
      </c>
      <c r="L229" s="463">
        <v>2.051771</v>
      </c>
      <c r="M229" s="463">
        <v>0.12540499999999999</v>
      </c>
      <c r="N229" s="463">
        <v>24.36993</v>
      </c>
      <c r="O229" s="463">
        <v>9.3507999999999994E-2</v>
      </c>
      <c r="P229" s="463">
        <v>1.744121</v>
      </c>
      <c r="Q229" s="463">
        <v>4.1024999999999999E-2</v>
      </c>
      <c r="R229" s="463">
        <v>0.28254699999999999</v>
      </c>
      <c r="S229" s="463">
        <v>6.5613989999999998</v>
      </c>
      <c r="T229" s="463">
        <v>33.445805</v>
      </c>
      <c r="U229" s="463">
        <v>65.019386999999995</v>
      </c>
      <c r="V229" s="463">
        <v>21.066624000000001</v>
      </c>
      <c r="W229" s="463">
        <v>0.136992</v>
      </c>
      <c r="X229" s="463">
        <v>9.6394999999999995E-2</v>
      </c>
      <c r="Y229" s="655">
        <v>4.5365000000000003E-2</v>
      </c>
      <c r="Z229" s="656">
        <v>8.1492999999999996E-2</v>
      </c>
      <c r="AA229" s="463">
        <v>54.999346000000003</v>
      </c>
      <c r="AB229" s="463">
        <v>8.3846670000000003</v>
      </c>
      <c r="AC229" s="463">
        <v>0.14855299999999999</v>
      </c>
      <c r="AD229" s="463">
        <v>22.915244999999999</v>
      </c>
      <c r="AE229" s="463">
        <v>0.40784900000000002</v>
      </c>
      <c r="AF229" s="463">
        <v>1.382279</v>
      </c>
      <c r="AG229" s="463">
        <v>15.88702</v>
      </c>
      <c r="AH229" s="463">
        <v>26.253281000000001</v>
      </c>
      <c r="AI229" s="463">
        <v>0.104019</v>
      </c>
      <c r="AJ229" s="463">
        <v>2.9082300000000001</v>
      </c>
      <c r="AK229" s="463">
        <v>0.273088</v>
      </c>
      <c r="AL229" s="463">
        <v>6.4697829999999996</v>
      </c>
      <c r="AM229" s="463">
        <v>5.9151819999999997</v>
      </c>
      <c r="AN229" s="463">
        <v>4.8848250000000002</v>
      </c>
      <c r="AO229" s="463">
        <v>0.17744799999999999</v>
      </c>
      <c r="AP229" s="463">
        <v>2.2428020000000002</v>
      </c>
      <c r="AQ229" s="463">
        <v>4.862E-3</v>
      </c>
      <c r="AR229" s="781">
        <v>9.3420000000000003E-2</v>
      </c>
      <c r="AS229" s="463">
        <v>5.4828000000000002E-2</v>
      </c>
      <c r="AT229" s="463">
        <v>0.21831100000000001</v>
      </c>
      <c r="AU229" s="463">
        <v>160.094866</v>
      </c>
      <c r="AV229" s="463">
        <v>0.76251800000000003</v>
      </c>
      <c r="AW229" s="463">
        <v>0.54568700000000003</v>
      </c>
      <c r="AX229" s="463">
        <v>17.979174</v>
      </c>
      <c r="AY229" s="463">
        <v>0.69311500000000004</v>
      </c>
      <c r="AZ229" s="463">
        <v>9.1761459999999992</v>
      </c>
      <c r="BA229" s="463">
        <v>0.13999900000000001</v>
      </c>
      <c r="BB229" s="463">
        <v>11.058514000000001</v>
      </c>
      <c r="BC229" s="463">
        <v>7.7164999999999997E-2</v>
      </c>
      <c r="BD229" s="463">
        <v>0.27466000000000002</v>
      </c>
      <c r="BE229" s="463">
        <v>0.42573699999999998</v>
      </c>
      <c r="BF229" s="463">
        <v>6.4798999999999995E-2</v>
      </c>
      <c r="BG229" s="463">
        <v>0.13133800000000001</v>
      </c>
      <c r="BH229" s="463">
        <v>2.9353440000000002</v>
      </c>
      <c r="BI229" s="463">
        <v>0.15424499999999999</v>
      </c>
      <c r="BJ229" s="463">
        <v>11.47012</v>
      </c>
      <c r="BK229" s="463">
        <v>21.213436999999999</v>
      </c>
      <c r="BL229" s="463">
        <v>717.14086299999997</v>
      </c>
      <c r="BM229" s="463">
        <v>0.52085099999999995</v>
      </c>
      <c r="BN229" s="463">
        <v>25.524256000000001</v>
      </c>
      <c r="BO229" s="463">
        <v>120.096985</v>
      </c>
      <c r="BP229" s="463">
        <v>0.424371</v>
      </c>
      <c r="BQ229" s="463">
        <v>0.11970600000000001</v>
      </c>
      <c r="BR229" s="463">
        <v>49.673029</v>
      </c>
      <c r="BS229" s="463">
        <v>0.151007</v>
      </c>
      <c r="BT229" s="463">
        <v>1.3125709999999999</v>
      </c>
      <c r="BU229" s="463">
        <v>0.14881900000000001</v>
      </c>
      <c r="BV229" s="463">
        <v>3.921214</v>
      </c>
      <c r="BW229" s="463">
        <v>0.30166999999999999</v>
      </c>
      <c r="BX229" s="463">
        <v>73.000799999999998</v>
      </c>
      <c r="BY229" s="463">
        <v>47.329636999999998</v>
      </c>
      <c r="BZ229" s="463">
        <v>7.1779999999999997E-2</v>
      </c>
      <c r="CA229" s="463">
        <v>0.25973499999999999</v>
      </c>
    </row>
    <row r="230" spans="1:79" ht="15" x14ac:dyDescent="0.25">
      <c r="A230" s="449">
        <v>123</v>
      </c>
      <c r="B230" s="440" t="s">
        <v>3</v>
      </c>
      <c r="C230" s="441" t="s">
        <v>523</v>
      </c>
      <c r="D230" s="442" t="s">
        <v>0</v>
      </c>
      <c r="E230" s="461">
        <v>9732.4822359999998</v>
      </c>
      <c r="F230" s="461">
        <v>11779.523520000001</v>
      </c>
      <c r="G230" s="461">
        <v>30976.613064000001</v>
      </c>
      <c r="H230" s="461">
        <v>210798.13648799999</v>
      </c>
      <c r="I230" s="461">
        <v>36640.747790000001</v>
      </c>
      <c r="J230" s="779">
        <v>6720.5898610000004</v>
      </c>
      <c r="K230" s="461">
        <v>7032.5398690000002</v>
      </c>
      <c r="L230" s="461">
        <v>29944.57331</v>
      </c>
      <c r="M230" s="461">
        <v>10919.188980000001</v>
      </c>
      <c r="N230" s="461">
        <v>37165.797219</v>
      </c>
      <c r="O230" s="461">
        <v>10765.324696</v>
      </c>
      <c r="P230" s="461">
        <v>24569.548228</v>
      </c>
      <c r="Q230" s="461">
        <v>8112.1499110000004</v>
      </c>
      <c r="R230" s="461">
        <v>17543.307078000002</v>
      </c>
      <c r="S230" s="461">
        <v>46089.727271999996</v>
      </c>
      <c r="T230" s="461">
        <v>74892.847762999998</v>
      </c>
      <c r="U230" s="461">
        <v>118691.010142</v>
      </c>
      <c r="V230" s="461">
        <v>54535.290527999998</v>
      </c>
      <c r="W230" s="461">
        <v>14166.385946</v>
      </c>
      <c r="X230" s="461">
        <v>7860.8550569999998</v>
      </c>
      <c r="Y230" s="651">
        <v>6150.040849</v>
      </c>
      <c r="Z230" s="652">
        <v>13507.479348000001</v>
      </c>
      <c r="AA230" s="461">
        <v>112826.646532</v>
      </c>
      <c r="AB230" s="461">
        <v>39962.901214999998</v>
      </c>
      <c r="AC230" s="461">
        <v>18359.978261</v>
      </c>
      <c r="AD230" s="461">
        <v>66516.745559000003</v>
      </c>
      <c r="AE230" s="461">
        <v>17232.661049999999</v>
      </c>
      <c r="AF230" s="461">
        <v>26639.733283000001</v>
      </c>
      <c r="AG230" s="461">
        <v>33408.107692999998</v>
      </c>
      <c r="AH230" s="461">
        <v>45636.242423000003</v>
      </c>
      <c r="AI230" s="461">
        <v>7549.4595449999997</v>
      </c>
      <c r="AJ230" s="461">
        <v>33899.711818999996</v>
      </c>
      <c r="AK230" s="461">
        <v>13547.955182</v>
      </c>
      <c r="AL230" s="461">
        <v>35314.287086999997</v>
      </c>
      <c r="AM230" s="461">
        <v>45104.941148999998</v>
      </c>
      <c r="AN230" s="461">
        <v>49550.943644999999</v>
      </c>
      <c r="AO230" s="461">
        <v>7875.979077</v>
      </c>
      <c r="AP230" s="461">
        <v>25243.215055000001</v>
      </c>
      <c r="AQ230" s="461">
        <v>6176.8429669999996</v>
      </c>
      <c r="AR230" s="779">
        <v>9631.7193050000005</v>
      </c>
      <c r="AS230" s="461">
        <v>9599.2133310000008</v>
      </c>
      <c r="AT230" s="461">
        <v>13252.065906</v>
      </c>
      <c r="AU230" s="461">
        <v>66609.111730000004</v>
      </c>
      <c r="AV230" s="461">
        <v>17181.996433</v>
      </c>
      <c r="AW230" s="461">
        <v>15080.266788000001</v>
      </c>
      <c r="AX230" s="461">
        <v>50584.038029000003</v>
      </c>
      <c r="AY230" s="461">
        <v>35282.425717999999</v>
      </c>
      <c r="AZ230" s="461">
        <v>20362.313383000001</v>
      </c>
      <c r="BA230" s="461">
        <v>7613.0803839999999</v>
      </c>
      <c r="BB230" s="461">
        <v>17454.516388</v>
      </c>
      <c r="BC230" s="461">
        <v>6682.9553320000005</v>
      </c>
      <c r="BD230" s="461">
        <v>17560.130337999999</v>
      </c>
      <c r="BE230" s="461">
        <v>13136.747561</v>
      </c>
      <c r="BF230" s="461">
        <v>11394.822086</v>
      </c>
      <c r="BG230" s="461">
        <v>7270.9174169999997</v>
      </c>
      <c r="BH230" s="461">
        <v>24643.505839000001</v>
      </c>
      <c r="BI230" s="461">
        <v>13941.791558999999</v>
      </c>
      <c r="BJ230" s="461">
        <v>71569.423309000005</v>
      </c>
      <c r="BK230" s="461">
        <v>27783.000157999999</v>
      </c>
      <c r="BL230" s="640">
        <v>335252.92073299998</v>
      </c>
      <c r="BM230" s="461">
        <v>12134.691074</v>
      </c>
      <c r="BN230" s="461">
        <v>51966.912828</v>
      </c>
      <c r="BO230" s="461">
        <v>81757.235795000001</v>
      </c>
      <c r="BP230" s="461">
        <v>12087.346278000001</v>
      </c>
      <c r="BQ230" s="461">
        <v>9476.2609589999993</v>
      </c>
      <c r="BR230" s="461">
        <v>89938.494506000003</v>
      </c>
      <c r="BS230" s="461">
        <v>11765.175948</v>
      </c>
      <c r="BT230" s="461">
        <v>18299.505315999999</v>
      </c>
      <c r="BU230" s="461">
        <v>11832.820689</v>
      </c>
      <c r="BV230" s="461">
        <v>27317.796677999999</v>
      </c>
      <c r="BW230" s="461">
        <v>15944.564833</v>
      </c>
      <c r="BX230" s="461">
        <v>179076.53772699999</v>
      </c>
      <c r="BY230" s="461">
        <v>91843.964605999994</v>
      </c>
      <c r="BZ230" s="461">
        <v>8520.8325499999992</v>
      </c>
      <c r="CA230" s="461">
        <v>16995.373666</v>
      </c>
    </row>
    <row r="231" spans="1:79" ht="15" x14ac:dyDescent="0.25">
      <c r="A231" s="449">
        <v>124</v>
      </c>
      <c r="B231" s="440"/>
      <c r="C231" s="440"/>
      <c r="D231" s="442" t="s">
        <v>451</v>
      </c>
      <c r="E231" s="461">
        <v>31420.418519999999</v>
      </c>
      <c r="F231" s="461">
        <v>36558.438820000003</v>
      </c>
      <c r="G231" s="461">
        <v>97129.398161999998</v>
      </c>
      <c r="H231" s="461">
        <v>681914.32365899999</v>
      </c>
      <c r="I231" s="461">
        <v>109180.345533</v>
      </c>
      <c r="J231" s="779">
        <v>22668.387621999998</v>
      </c>
      <c r="K231" s="461">
        <v>21733.554261000001</v>
      </c>
      <c r="L231" s="461">
        <v>84639.687158000001</v>
      </c>
      <c r="M231" s="461">
        <v>34447.807932000003</v>
      </c>
      <c r="N231" s="461">
        <v>115219.91773</v>
      </c>
      <c r="O231" s="461">
        <v>32596.241569000002</v>
      </c>
      <c r="P231" s="461">
        <v>74966.929961999995</v>
      </c>
      <c r="Q231" s="461">
        <v>23165.712962000001</v>
      </c>
      <c r="R231" s="461">
        <v>58375.481011000003</v>
      </c>
      <c r="S231" s="461">
        <v>115048.991368</v>
      </c>
      <c r="T231" s="461">
        <v>253041.876235</v>
      </c>
      <c r="U231" s="461">
        <v>335049.75971100002</v>
      </c>
      <c r="V231" s="461">
        <v>159379.458572</v>
      </c>
      <c r="W231" s="461">
        <v>40149.613067999999</v>
      </c>
      <c r="X231" s="461">
        <v>18336.199131000001</v>
      </c>
      <c r="Y231" s="651">
        <v>18683.272548000001</v>
      </c>
      <c r="Z231" s="652">
        <v>43926.744855999998</v>
      </c>
      <c r="AA231" s="461">
        <v>337529.37020200002</v>
      </c>
      <c r="AB231" s="461">
        <v>89833.971176000006</v>
      </c>
      <c r="AC231" s="461">
        <v>50540.807927000002</v>
      </c>
      <c r="AD231" s="461">
        <v>230369.97140800001</v>
      </c>
      <c r="AE231" s="461">
        <v>46700.732035000001</v>
      </c>
      <c r="AF231" s="461">
        <v>85454.010473000002</v>
      </c>
      <c r="AG231" s="461">
        <v>108373.085567</v>
      </c>
      <c r="AH231" s="461">
        <v>136350.67391000001</v>
      </c>
      <c r="AI231" s="461">
        <v>25517.683709000001</v>
      </c>
      <c r="AJ231" s="461">
        <v>110175.45736499999</v>
      </c>
      <c r="AK231" s="461">
        <v>43140.133264999997</v>
      </c>
      <c r="AL231" s="461">
        <v>101607.189599</v>
      </c>
      <c r="AM231" s="461">
        <v>134285.968066</v>
      </c>
      <c r="AN231" s="461">
        <v>113911.924875</v>
      </c>
      <c r="AO231" s="461">
        <v>25488.215733000001</v>
      </c>
      <c r="AP231" s="461">
        <v>79858.050587000005</v>
      </c>
      <c r="AQ231" s="461">
        <v>19235.177112000001</v>
      </c>
      <c r="AR231" s="779">
        <v>27215.219862999998</v>
      </c>
      <c r="AS231" s="461">
        <v>30889.308368999998</v>
      </c>
      <c r="AT231" s="461">
        <v>40932.505892000001</v>
      </c>
      <c r="AU231" s="461">
        <v>198751.20374900001</v>
      </c>
      <c r="AV231" s="461">
        <v>41935.277404</v>
      </c>
      <c r="AW231" s="461">
        <v>41865.298946000003</v>
      </c>
      <c r="AX231" s="461">
        <v>158077.71129000001</v>
      </c>
      <c r="AY231" s="461">
        <v>102382.23080400001</v>
      </c>
      <c r="AZ231" s="461">
        <v>52385.021206999998</v>
      </c>
      <c r="BA231" s="461">
        <v>22901.232867999999</v>
      </c>
      <c r="BB231" s="461">
        <v>52537.420163000003</v>
      </c>
      <c r="BC231" s="461">
        <v>19336.787333</v>
      </c>
      <c r="BD231" s="461">
        <v>53755.304464000001</v>
      </c>
      <c r="BE231" s="461">
        <v>42709.479592000003</v>
      </c>
      <c r="BF231" s="461">
        <v>34466.731994000002</v>
      </c>
      <c r="BG231" s="461">
        <v>21218.968353</v>
      </c>
      <c r="BH231" s="461">
        <v>76108.306727999996</v>
      </c>
      <c r="BI231" s="461">
        <v>43726.363983000003</v>
      </c>
      <c r="BJ231" s="461">
        <v>193971.240429</v>
      </c>
      <c r="BK231" s="461">
        <v>74788.965934000007</v>
      </c>
      <c r="BL231" s="640">
        <v>1172468.111824</v>
      </c>
      <c r="BM231" s="461">
        <v>40253.474264999997</v>
      </c>
      <c r="BN231" s="461">
        <v>152193.51113999999</v>
      </c>
      <c r="BO231" s="461">
        <v>253170.286868</v>
      </c>
      <c r="BP231" s="461">
        <v>30065.578576</v>
      </c>
      <c r="BQ231" s="461">
        <v>24786.062615999999</v>
      </c>
      <c r="BR231" s="461">
        <v>304360.94063000003</v>
      </c>
      <c r="BS231" s="461">
        <v>39701.657159000002</v>
      </c>
      <c r="BT231" s="461">
        <v>52878.017419000003</v>
      </c>
      <c r="BU231" s="461">
        <v>36094.117365999999</v>
      </c>
      <c r="BV231" s="461">
        <v>89695.873756999994</v>
      </c>
      <c r="BW231" s="461">
        <v>45993.390587000002</v>
      </c>
      <c r="BX231" s="461">
        <v>544053.83340899996</v>
      </c>
      <c r="BY231" s="461">
        <v>252625.7807</v>
      </c>
      <c r="BZ231" s="461">
        <v>21930.308878</v>
      </c>
      <c r="CA231" s="461">
        <v>51464.677900000002</v>
      </c>
    </row>
    <row r="232" spans="1:79" ht="15" x14ac:dyDescent="0.25">
      <c r="A232" s="449">
        <v>125</v>
      </c>
      <c r="B232" s="440"/>
      <c r="C232" s="440"/>
      <c r="D232" s="442" t="s">
        <v>1</v>
      </c>
      <c r="E232" s="461">
        <v>26475.630553999999</v>
      </c>
      <c r="F232" s="461">
        <v>31321.643044</v>
      </c>
      <c r="G232" s="461">
        <v>81866.710913999996</v>
      </c>
      <c r="H232" s="461">
        <v>574915.18889500003</v>
      </c>
      <c r="I232" s="461">
        <v>93317.625782000003</v>
      </c>
      <c r="J232" s="779">
        <v>18738.598108999999</v>
      </c>
      <c r="K232" s="461">
        <v>17551.185866</v>
      </c>
      <c r="L232" s="461">
        <v>73295.936889000004</v>
      </c>
      <c r="M232" s="461">
        <v>29755.927383999999</v>
      </c>
      <c r="N232" s="461">
        <v>79825.304910999999</v>
      </c>
      <c r="O232" s="461">
        <v>28170.346991999999</v>
      </c>
      <c r="P232" s="461">
        <v>64362.149577999997</v>
      </c>
      <c r="Q232" s="461">
        <v>19906.104008999999</v>
      </c>
      <c r="R232" s="461">
        <v>48554.425030999999</v>
      </c>
      <c r="S232" s="461">
        <v>87930.902375999998</v>
      </c>
      <c r="T232" s="461">
        <v>209881.80931800001</v>
      </c>
      <c r="U232" s="461">
        <v>270679.301836</v>
      </c>
      <c r="V232" s="461">
        <v>129549.15431500001</v>
      </c>
      <c r="W232" s="461">
        <v>35326.102777</v>
      </c>
      <c r="X232" s="461">
        <v>16505.413370999999</v>
      </c>
      <c r="Y232" s="651">
        <v>15685.731722</v>
      </c>
      <c r="Z232" s="652">
        <v>36679.905091000001</v>
      </c>
      <c r="AA232" s="461">
        <v>275846.490269</v>
      </c>
      <c r="AB232" s="461">
        <v>68822.867775000006</v>
      </c>
      <c r="AC232" s="461">
        <v>43282.611371999999</v>
      </c>
      <c r="AD232" s="461">
        <v>188481.951902</v>
      </c>
      <c r="AE232" s="461">
        <v>40569.981118999996</v>
      </c>
      <c r="AF232" s="461">
        <v>72057.915171000001</v>
      </c>
      <c r="AG232" s="461">
        <v>76438.525645999995</v>
      </c>
      <c r="AH232" s="461">
        <v>101775.654932</v>
      </c>
      <c r="AI232" s="461">
        <v>21081.816228</v>
      </c>
      <c r="AJ232" s="461">
        <v>91747.840452000004</v>
      </c>
      <c r="AK232" s="461">
        <v>36537.853375999999</v>
      </c>
      <c r="AL232" s="461">
        <v>84967.347253</v>
      </c>
      <c r="AM232" s="461">
        <v>114158.660432</v>
      </c>
      <c r="AN232" s="461">
        <v>84030.235375000004</v>
      </c>
      <c r="AO232" s="461">
        <v>21500.702888</v>
      </c>
      <c r="AP232" s="461">
        <v>66472.207943000001</v>
      </c>
      <c r="AQ232" s="461">
        <v>16483.603072000002</v>
      </c>
      <c r="AR232" s="779">
        <v>23300.743219</v>
      </c>
      <c r="AS232" s="461">
        <v>26272.748083999999</v>
      </c>
      <c r="AT232" s="461">
        <v>34480.258978999998</v>
      </c>
      <c r="AU232" s="461">
        <v>156547.967133</v>
      </c>
      <c r="AV232" s="461">
        <v>36915.448820999998</v>
      </c>
      <c r="AW232" s="461">
        <v>35678.963722</v>
      </c>
      <c r="AX232" s="461">
        <v>125376.414093</v>
      </c>
      <c r="AY232" s="461">
        <v>84999.392343</v>
      </c>
      <c r="AZ232" s="461">
        <v>39194.239624000002</v>
      </c>
      <c r="BA232" s="461">
        <v>18732.873186000001</v>
      </c>
      <c r="BB232" s="461">
        <v>36251.760458999997</v>
      </c>
      <c r="BC232" s="461">
        <v>16451.357250000001</v>
      </c>
      <c r="BD232" s="461">
        <v>45493.709538000003</v>
      </c>
      <c r="BE232" s="461">
        <v>34462.746005000001</v>
      </c>
      <c r="BF232" s="461">
        <v>29619.418834</v>
      </c>
      <c r="BG232" s="461">
        <v>17733.857198999998</v>
      </c>
      <c r="BH232" s="461">
        <v>63817.701731000001</v>
      </c>
      <c r="BI232" s="461">
        <v>36829.390004000001</v>
      </c>
      <c r="BJ232" s="461">
        <v>149742.033474</v>
      </c>
      <c r="BK232" s="461">
        <v>54285.846217999999</v>
      </c>
      <c r="BL232" s="640">
        <v>938972.96958399995</v>
      </c>
      <c r="BM232" s="461">
        <v>33696.927447000002</v>
      </c>
      <c r="BN232" s="461">
        <v>104045.07864599999</v>
      </c>
      <c r="BO232" s="461">
        <v>202765.81689099999</v>
      </c>
      <c r="BP232" s="461">
        <v>26413.430033000001</v>
      </c>
      <c r="BQ232" s="461">
        <v>20356.965391999998</v>
      </c>
      <c r="BR232" s="461">
        <v>252070.290393</v>
      </c>
      <c r="BS232" s="461">
        <v>32824.079335000002</v>
      </c>
      <c r="BT232" s="461">
        <v>44888.706528000002</v>
      </c>
      <c r="BU232" s="461">
        <v>30545.682991999998</v>
      </c>
      <c r="BV232" s="461">
        <v>74671.733714999995</v>
      </c>
      <c r="BW232" s="461">
        <v>37934.835120999996</v>
      </c>
      <c r="BX232" s="461">
        <v>449011.12674899999</v>
      </c>
      <c r="BY232" s="461">
        <v>215415.72584299999</v>
      </c>
      <c r="BZ232" s="461">
        <v>19772.631550999999</v>
      </c>
      <c r="CA232" s="461">
        <v>42357.681332</v>
      </c>
    </row>
    <row r="233" spans="1:79" ht="15" x14ac:dyDescent="0.25">
      <c r="A233" s="449">
        <v>126</v>
      </c>
      <c r="B233" s="440"/>
      <c r="C233" s="440"/>
      <c r="D233" s="442" t="s">
        <v>452</v>
      </c>
      <c r="E233" s="461">
        <v>16034.739733</v>
      </c>
      <c r="F233" s="461">
        <v>19244.537840000001</v>
      </c>
      <c r="G233" s="461">
        <v>50313.069170000002</v>
      </c>
      <c r="H233" s="461">
        <v>353301.82822700002</v>
      </c>
      <c r="I233" s="461">
        <v>58012.971952</v>
      </c>
      <c r="J233" s="779">
        <v>11660.955762</v>
      </c>
      <c r="K233" s="461">
        <v>11614.778041</v>
      </c>
      <c r="L233" s="461">
        <v>44471.741604000003</v>
      </c>
      <c r="M233" s="461">
        <v>18790.473216999999</v>
      </c>
      <c r="N233" s="461">
        <v>63350.225823000001</v>
      </c>
      <c r="O233" s="461">
        <v>17323.817261</v>
      </c>
      <c r="P233" s="461">
        <v>38373.336697999999</v>
      </c>
      <c r="Q233" s="461">
        <v>12235.216974999999</v>
      </c>
      <c r="R233" s="461">
        <v>30409.523581000001</v>
      </c>
      <c r="S233" s="461">
        <v>66315.363859000005</v>
      </c>
      <c r="T233" s="461">
        <v>129011.667541</v>
      </c>
      <c r="U233" s="461">
        <v>179875.686835</v>
      </c>
      <c r="V233" s="461">
        <v>91757.852175000007</v>
      </c>
      <c r="W233" s="461">
        <v>20470.151715</v>
      </c>
      <c r="X233" s="461">
        <v>9937.7590749999999</v>
      </c>
      <c r="Y233" s="651">
        <v>9702.5704829999995</v>
      </c>
      <c r="Z233" s="652">
        <v>22613.662217000001</v>
      </c>
      <c r="AA233" s="461">
        <v>178001.71095199999</v>
      </c>
      <c r="AB233" s="461">
        <v>52999.826096999997</v>
      </c>
      <c r="AC233" s="461">
        <v>27281.051579999999</v>
      </c>
      <c r="AD233" s="461">
        <v>118151.877526</v>
      </c>
      <c r="AE233" s="461">
        <v>24701.097072</v>
      </c>
      <c r="AF233" s="461">
        <v>44132.051721000003</v>
      </c>
      <c r="AG233" s="461">
        <v>58696.785743</v>
      </c>
      <c r="AH233" s="461">
        <v>73857.597773000001</v>
      </c>
      <c r="AI233" s="461">
        <v>13066.765133000001</v>
      </c>
      <c r="AJ233" s="461">
        <v>55837.710174</v>
      </c>
      <c r="AK233" s="461">
        <v>21788.893032</v>
      </c>
      <c r="AL233" s="461">
        <v>53718.568323</v>
      </c>
      <c r="AM233" s="461">
        <v>70157.755124999996</v>
      </c>
      <c r="AN233" s="461">
        <v>68177.857153999998</v>
      </c>
      <c r="AO233" s="461">
        <v>13652.412774</v>
      </c>
      <c r="AP233" s="461">
        <v>40694.389908999998</v>
      </c>
      <c r="AQ233" s="461">
        <v>9806.5196739999992</v>
      </c>
      <c r="AR233" s="779">
        <v>14401.661264</v>
      </c>
      <c r="AS233" s="461">
        <v>16607.012669</v>
      </c>
      <c r="AT233" s="461">
        <v>21291.783727000002</v>
      </c>
      <c r="AU233" s="461">
        <v>105569.18329</v>
      </c>
      <c r="AV233" s="461">
        <v>22761.288366000001</v>
      </c>
      <c r="AW233" s="461">
        <v>22261.469969999998</v>
      </c>
      <c r="AX233" s="461">
        <v>87557.638718000002</v>
      </c>
      <c r="AY233" s="461">
        <v>54774.970244999997</v>
      </c>
      <c r="AZ233" s="461">
        <v>29064.089279</v>
      </c>
      <c r="BA233" s="461">
        <v>12714.76498</v>
      </c>
      <c r="BB233" s="461">
        <v>29134.164670999999</v>
      </c>
      <c r="BC233" s="461">
        <v>10227.938588999999</v>
      </c>
      <c r="BD233" s="461">
        <v>27776.644454000001</v>
      </c>
      <c r="BE233" s="461">
        <v>22589.118307000001</v>
      </c>
      <c r="BF233" s="461">
        <v>17638.059228999999</v>
      </c>
      <c r="BG233" s="461">
        <v>11499.646325</v>
      </c>
      <c r="BH233" s="461">
        <v>39968.166470999997</v>
      </c>
      <c r="BI233" s="461">
        <v>22947.564375000002</v>
      </c>
      <c r="BJ233" s="461">
        <v>108500.88316300001</v>
      </c>
      <c r="BK233" s="461">
        <v>41737.437629</v>
      </c>
      <c r="BL233" s="640">
        <v>600815.99848199997</v>
      </c>
      <c r="BM233" s="461">
        <v>20649.123914</v>
      </c>
      <c r="BN233" s="461">
        <v>85616.557054999997</v>
      </c>
      <c r="BO233" s="461">
        <v>133668.85875099999</v>
      </c>
      <c r="BP233" s="461">
        <v>16511.203691999999</v>
      </c>
      <c r="BQ233" s="461">
        <v>13860.93822</v>
      </c>
      <c r="BR233" s="461">
        <v>155948.884165</v>
      </c>
      <c r="BS233" s="461">
        <v>20767.293142999999</v>
      </c>
      <c r="BT233" s="461">
        <v>27545.701911</v>
      </c>
      <c r="BU233" s="461">
        <v>18695.370444</v>
      </c>
      <c r="BV233" s="461">
        <v>46365.301487999997</v>
      </c>
      <c r="BW233" s="461">
        <v>25014.422463999999</v>
      </c>
      <c r="BX233" s="461">
        <v>282543.44405699999</v>
      </c>
      <c r="BY233" s="461">
        <v>133970.303931</v>
      </c>
      <c r="BZ233" s="461">
        <v>11055.028714</v>
      </c>
      <c r="CA233" s="461">
        <v>27648.397336999999</v>
      </c>
    </row>
    <row r="234" spans="1:79" ht="15" x14ac:dyDescent="0.25">
      <c r="A234" s="449">
        <v>127</v>
      </c>
      <c r="B234" s="443"/>
      <c r="C234" s="443" t="s">
        <v>524</v>
      </c>
      <c r="D234" s="444" t="s">
        <v>0</v>
      </c>
      <c r="E234" s="462">
        <v>188.847354</v>
      </c>
      <c r="F234" s="462">
        <v>229.53840500000001</v>
      </c>
      <c r="G234" s="462">
        <v>638.70403699999997</v>
      </c>
      <c r="H234" s="462">
        <v>8356.6941380000007</v>
      </c>
      <c r="I234" s="462">
        <v>770.18637799999999</v>
      </c>
      <c r="J234" s="780">
        <v>126.8922</v>
      </c>
      <c r="K234" s="462">
        <v>125.133976</v>
      </c>
      <c r="L234" s="462">
        <v>629.72862999999995</v>
      </c>
      <c r="M234" s="462">
        <v>193.14041399999999</v>
      </c>
      <c r="N234" s="462">
        <v>806.53199099999995</v>
      </c>
      <c r="O234" s="462">
        <v>202.72283999999999</v>
      </c>
      <c r="P234" s="462">
        <v>521.70984599999997</v>
      </c>
      <c r="Q234" s="462">
        <v>149.64756399999999</v>
      </c>
      <c r="R234" s="462">
        <v>338.10229800000002</v>
      </c>
      <c r="S234" s="462">
        <v>999.95453199999997</v>
      </c>
      <c r="T234" s="462">
        <v>1982.6041459999999</v>
      </c>
      <c r="U234" s="462">
        <v>5418.8640219999997</v>
      </c>
      <c r="V234" s="462">
        <v>1317.7548670000001</v>
      </c>
      <c r="W234" s="462">
        <v>275.46139799999997</v>
      </c>
      <c r="X234" s="462">
        <v>141.55635899999999</v>
      </c>
      <c r="Y234" s="653">
        <v>110.79446299999999</v>
      </c>
      <c r="Z234" s="654">
        <v>268.00273900000002</v>
      </c>
      <c r="AA234" s="462">
        <v>3418.694485</v>
      </c>
      <c r="AB234" s="462">
        <v>889.80004599999995</v>
      </c>
      <c r="AC234" s="462">
        <v>345.81698</v>
      </c>
      <c r="AD234" s="462">
        <v>1632.391537</v>
      </c>
      <c r="AE234" s="462">
        <v>323.846813</v>
      </c>
      <c r="AF234" s="462">
        <v>571.52388599999995</v>
      </c>
      <c r="AG234" s="462">
        <v>706.96376599999996</v>
      </c>
      <c r="AH234" s="462">
        <v>991.69084599999996</v>
      </c>
      <c r="AI234" s="462">
        <v>148.438153</v>
      </c>
      <c r="AJ234" s="462">
        <v>746.29457100000002</v>
      </c>
      <c r="AK234" s="462">
        <v>275.40316000000001</v>
      </c>
      <c r="AL234" s="462">
        <v>704.382926</v>
      </c>
      <c r="AM234" s="462">
        <v>866.06723599999998</v>
      </c>
      <c r="AN234" s="462">
        <v>1023.285559</v>
      </c>
      <c r="AO234" s="462">
        <v>150.28700900000001</v>
      </c>
      <c r="AP234" s="462">
        <v>506.52077100000002</v>
      </c>
      <c r="AQ234" s="462">
        <v>117.95701699999999</v>
      </c>
      <c r="AR234" s="780">
        <v>182.43866199999999</v>
      </c>
      <c r="AS234" s="462">
        <v>170.957795</v>
      </c>
      <c r="AT234" s="462">
        <v>251.70086599999999</v>
      </c>
      <c r="AU234" s="462">
        <v>2192.1523480000001</v>
      </c>
      <c r="AV234" s="462">
        <v>331.25746900000001</v>
      </c>
      <c r="AW234" s="462">
        <v>295.09937600000001</v>
      </c>
      <c r="AX234" s="462">
        <v>1166.0074790000001</v>
      </c>
      <c r="AY234" s="462">
        <v>657.88505599999996</v>
      </c>
      <c r="AZ234" s="462">
        <v>543.23268299999995</v>
      </c>
      <c r="BA234" s="462">
        <v>147.744338</v>
      </c>
      <c r="BB234" s="462">
        <v>364.74815699999999</v>
      </c>
      <c r="BC234" s="462">
        <v>131.19769400000001</v>
      </c>
      <c r="BD234" s="462">
        <v>313.40140000000002</v>
      </c>
      <c r="BE234" s="462">
        <v>250.91883200000001</v>
      </c>
      <c r="BF234" s="462">
        <v>229.105988</v>
      </c>
      <c r="BG234" s="462">
        <v>132.69450900000001</v>
      </c>
      <c r="BH234" s="462">
        <v>446.64405299999999</v>
      </c>
      <c r="BI234" s="462">
        <v>275.36830099999997</v>
      </c>
      <c r="BJ234" s="462">
        <v>1653.8407030000001</v>
      </c>
      <c r="BK234" s="462">
        <v>782.26353200000005</v>
      </c>
      <c r="BL234" s="641">
        <v>14551.15662</v>
      </c>
      <c r="BM234" s="462">
        <v>250.39778999999999</v>
      </c>
      <c r="BN234" s="462">
        <v>1392.5956200000001</v>
      </c>
      <c r="BO234" s="462">
        <v>3137.1303579999999</v>
      </c>
      <c r="BP234" s="462">
        <v>231.526535</v>
      </c>
      <c r="BQ234" s="462">
        <v>177.572926</v>
      </c>
      <c r="BR234" s="462">
        <v>3138.6129500000002</v>
      </c>
      <c r="BS234" s="462">
        <v>223.204689</v>
      </c>
      <c r="BT234" s="462">
        <v>380.77627200000001</v>
      </c>
      <c r="BU234" s="462">
        <v>228.93829700000001</v>
      </c>
      <c r="BV234" s="462">
        <v>540.33855000000005</v>
      </c>
      <c r="BW234" s="462">
        <v>302.58090399999998</v>
      </c>
      <c r="BX234" s="462">
        <v>5849.9050520000001</v>
      </c>
      <c r="BY234" s="462">
        <v>2121.3697339999999</v>
      </c>
      <c r="BZ234" s="462">
        <v>166.766605</v>
      </c>
      <c r="CA234" s="462">
        <v>321.41673800000001</v>
      </c>
    </row>
    <row r="235" spans="1:79" ht="15" x14ac:dyDescent="0.25">
      <c r="A235" s="449">
        <v>128</v>
      </c>
      <c r="B235" s="443"/>
      <c r="C235" s="443"/>
      <c r="D235" s="444" t="s">
        <v>451</v>
      </c>
      <c r="E235" s="462">
        <v>611.93697199999997</v>
      </c>
      <c r="F235" s="462">
        <v>711.41743099999997</v>
      </c>
      <c r="G235" s="462">
        <v>1989.0811570000001</v>
      </c>
      <c r="H235" s="462">
        <v>23961.437453999999</v>
      </c>
      <c r="I235" s="462">
        <v>2269.3063579999998</v>
      </c>
      <c r="J235" s="780">
        <v>427.29687899999999</v>
      </c>
      <c r="K235" s="462">
        <v>383.59001000000001</v>
      </c>
      <c r="L235" s="462">
        <v>1672.7596129999999</v>
      </c>
      <c r="M235" s="462">
        <v>609.59195199999999</v>
      </c>
      <c r="N235" s="462">
        <v>2694.8787590000002</v>
      </c>
      <c r="O235" s="462">
        <v>613.47355900000002</v>
      </c>
      <c r="P235" s="462">
        <v>1535.7765959999999</v>
      </c>
      <c r="Q235" s="462">
        <v>427.71506399999998</v>
      </c>
      <c r="R235" s="462">
        <v>1114.3465100000001</v>
      </c>
      <c r="S235" s="462">
        <v>2551.9075790000002</v>
      </c>
      <c r="T235" s="462">
        <v>6159.9373679999999</v>
      </c>
      <c r="U235" s="462">
        <v>11469.495913999999</v>
      </c>
      <c r="V235" s="462">
        <v>4096.665027</v>
      </c>
      <c r="W235" s="462">
        <v>770.52063099999998</v>
      </c>
      <c r="X235" s="462">
        <v>328.99767600000001</v>
      </c>
      <c r="Y235" s="653">
        <v>337.37165900000002</v>
      </c>
      <c r="Z235" s="654">
        <v>876.11850500000003</v>
      </c>
      <c r="AA235" s="462">
        <v>8822.7764349999998</v>
      </c>
      <c r="AB235" s="462">
        <v>1888.9780989999999</v>
      </c>
      <c r="AC235" s="462">
        <v>941.60299099999997</v>
      </c>
      <c r="AD235" s="462">
        <v>5562.2374250000003</v>
      </c>
      <c r="AE235" s="462">
        <v>871.367794</v>
      </c>
      <c r="AF235" s="462">
        <v>1807.796278</v>
      </c>
      <c r="AG235" s="462">
        <v>2559.7239039999999</v>
      </c>
      <c r="AH235" s="462">
        <v>3084.5049180000001</v>
      </c>
      <c r="AI235" s="462">
        <v>501.47892000000002</v>
      </c>
      <c r="AJ235" s="462">
        <v>2261.0147160000001</v>
      </c>
      <c r="AK235" s="462">
        <v>851.48690699999997</v>
      </c>
      <c r="AL235" s="462">
        <v>1896.723579</v>
      </c>
      <c r="AM235" s="462">
        <v>2628.986832</v>
      </c>
      <c r="AN235" s="462">
        <v>2428.339939</v>
      </c>
      <c r="AO235" s="462">
        <v>473.516279</v>
      </c>
      <c r="AP235" s="462">
        <v>1481.6268319999999</v>
      </c>
      <c r="AQ235" s="462">
        <v>367.10180400000002</v>
      </c>
      <c r="AR235" s="780">
        <v>512.32588399999997</v>
      </c>
      <c r="AS235" s="462">
        <v>549.092444</v>
      </c>
      <c r="AT235" s="462">
        <v>770.29630799999995</v>
      </c>
      <c r="AU235" s="462">
        <v>5682.7374689999997</v>
      </c>
      <c r="AV235" s="462">
        <v>788.90722100000005</v>
      </c>
      <c r="AW235" s="462">
        <v>808.86963200000002</v>
      </c>
      <c r="AX235" s="462">
        <v>3739.5838560000002</v>
      </c>
      <c r="AY235" s="462">
        <v>1916.9201169999999</v>
      </c>
      <c r="AZ235" s="462">
        <v>1540.3308119999999</v>
      </c>
      <c r="BA235" s="462">
        <v>444.05661199999997</v>
      </c>
      <c r="BB235" s="462">
        <v>1203.3652360000001</v>
      </c>
      <c r="BC235" s="462">
        <v>379.55551300000002</v>
      </c>
      <c r="BD235" s="462">
        <v>957.69779400000004</v>
      </c>
      <c r="BE235" s="462">
        <v>797.19743000000005</v>
      </c>
      <c r="BF235" s="462">
        <v>694.62892099999999</v>
      </c>
      <c r="BG235" s="462">
        <v>385.67137100000002</v>
      </c>
      <c r="BH235" s="462">
        <v>1370.0077329999999</v>
      </c>
      <c r="BI235" s="462">
        <v>864.621173</v>
      </c>
      <c r="BJ235" s="462">
        <v>4600.1395640000001</v>
      </c>
      <c r="BK235" s="462">
        <v>2238.5703760000001</v>
      </c>
      <c r="BL235" s="641">
        <v>37649.486348999999</v>
      </c>
      <c r="BM235" s="462">
        <v>820.89038500000004</v>
      </c>
      <c r="BN235" s="462">
        <v>4813.8209790000001</v>
      </c>
      <c r="BO235" s="462">
        <v>7043.1962679999997</v>
      </c>
      <c r="BP235" s="462">
        <v>568.72140200000001</v>
      </c>
      <c r="BQ235" s="462">
        <v>465.803877</v>
      </c>
      <c r="BR235" s="462">
        <v>9567.4043810000003</v>
      </c>
      <c r="BS235" s="462">
        <v>754.21931500000005</v>
      </c>
      <c r="BT235" s="462">
        <v>1034.67263</v>
      </c>
      <c r="BU235" s="462">
        <v>688.774632</v>
      </c>
      <c r="BV235" s="462">
        <v>1752.072827</v>
      </c>
      <c r="BW235" s="462">
        <v>875.82109300000002</v>
      </c>
      <c r="BX235" s="462">
        <v>15655.255324</v>
      </c>
      <c r="BY235" s="462">
        <v>5376.493399</v>
      </c>
      <c r="BZ235" s="462">
        <v>405.76758100000001</v>
      </c>
      <c r="CA235" s="462">
        <v>971.97408600000006</v>
      </c>
    </row>
    <row r="236" spans="1:79" ht="15" x14ac:dyDescent="0.25">
      <c r="A236" s="449">
        <v>129</v>
      </c>
      <c r="B236" s="443"/>
      <c r="C236" s="443"/>
      <c r="D236" s="444" t="s">
        <v>1</v>
      </c>
      <c r="E236" s="462">
        <v>516.64430200000004</v>
      </c>
      <c r="F236" s="462">
        <v>613.00933099999997</v>
      </c>
      <c r="G236" s="462">
        <v>1754.5702269999999</v>
      </c>
      <c r="H236" s="462">
        <v>30050.455078999999</v>
      </c>
      <c r="I236" s="462">
        <v>2042.659222</v>
      </c>
      <c r="J236" s="780">
        <v>354.930859</v>
      </c>
      <c r="K236" s="462">
        <v>312.69260600000001</v>
      </c>
      <c r="L236" s="462">
        <v>1579.2481929999999</v>
      </c>
      <c r="M236" s="462">
        <v>529.29972299999997</v>
      </c>
      <c r="N236" s="462">
        <v>1811.736482</v>
      </c>
      <c r="O236" s="462">
        <v>532.42733299999998</v>
      </c>
      <c r="P236" s="462">
        <v>1403.0720510000001</v>
      </c>
      <c r="Q236" s="462">
        <v>368.67241999999999</v>
      </c>
      <c r="R236" s="462">
        <v>940.23545100000001</v>
      </c>
      <c r="S236" s="462">
        <v>1992.742358</v>
      </c>
      <c r="T236" s="462">
        <v>5904.8417790000003</v>
      </c>
      <c r="U236" s="462">
        <v>13894.150677</v>
      </c>
      <c r="V236" s="462">
        <v>3315.4973140000002</v>
      </c>
      <c r="W236" s="462">
        <v>686.533366</v>
      </c>
      <c r="X236" s="462">
        <v>298.36105700000002</v>
      </c>
      <c r="Y236" s="653">
        <v>284.026659</v>
      </c>
      <c r="Z236" s="654">
        <v>734.66940499999998</v>
      </c>
      <c r="AA236" s="462">
        <v>9030.4943700000003</v>
      </c>
      <c r="AB236" s="462">
        <v>1491.041682</v>
      </c>
      <c r="AC236" s="462">
        <v>813.58501799999999</v>
      </c>
      <c r="AD236" s="462">
        <v>5073.3202160000001</v>
      </c>
      <c r="AE236" s="462">
        <v>766.54872799999998</v>
      </c>
      <c r="AF236" s="462">
        <v>1586.182693</v>
      </c>
      <c r="AG236" s="462">
        <v>1717.7896390000001</v>
      </c>
      <c r="AH236" s="462">
        <v>2299.6677380000001</v>
      </c>
      <c r="AI236" s="462">
        <v>417.88531799999998</v>
      </c>
      <c r="AJ236" s="462">
        <v>2039.2017269999999</v>
      </c>
      <c r="AK236" s="462">
        <v>741.80307000000005</v>
      </c>
      <c r="AL236" s="462">
        <v>1686.7594819999999</v>
      </c>
      <c r="AM236" s="462">
        <v>2318.69508</v>
      </c>
      <c r="AN236" s="462">
        <v>1789.336671</v>
      </c>
      <c r="AO236" s="462">
        <v>406.89178900000002</v>
      </c>
      <c r="AP236" s="462">
        <v>1300.625</v>
      </c>
      <c r="AQ236" s="462">
        <v>314.91149999999999</v>
      </c>
      <c r="AR236" s="780">
        <v>442.18573500000002</v>
      </c>
      <c r="AS236" s="462">
        <v>469.44773400000003</v>
      </c>
      <c r="AT236" s="462">
        <v>657.35862099999997</v>
      </c>
      <c r="AU236" s="462">
        <v>5256.8845950000004</v>
      </c>
      <c r="AV236" s="462">
        <v>713.19403699999998</v>
      </c>
      <c r="AW236" s="462">
        <v>708.55057599999998</v>
      </c>
      <c r="AX236" s="462">
        <v>4198.7787539999999</v>
      </c>
      <c r="AY236" s="462">
        <v>1620.0445560000001</v>
      </c>
      <c r="AZ236" s="462">
        <v>1036.0969769999999</v>
      </c>
      <c r="BA236" s="462">
        <v>368.02540499999998</v>
      </c>
      <c r="BB236" s="462">
        <v>791.97326399999997</v>
      </c>
      <c r="BC236" s="462">
        <v>326.15509800000001</v>
      </c>
      <c r="BD236" s="462">
        <v>815.53653499999996</v>
      </c>
      <c r="BE236" s="462">
        <v>661.20979999999997</v>
      </c>
      <c r="BF236" s="462">
        <v>599.43914700000005</v>
      </c>
      <c r="BG236" s="462">
        <v>325.45420300000001</v>
      </c>
      <c r="BH236" s="462">
        <v>1173.1391759999999</v>
      </c>
      <c r="BI236" s="462">
        <v>733.35432400000002</v>
      </c>
      <c r="BJ236" s="462">
        <v>3797.0615269999998</v>
      </c>
      <c r="BK236" s="462">
        <v>1492.421552</v>
      </c>
      <c r="BL236" s="641">
        <v>48318.829749999997</v>
      </c>
      <c r="BM236" s="462">
        <v>705.11024499999996</v>
      </c>
      <c r="BN236" s="462">
        <v>2977.857849</v>
      </c>
      <c r="BO236" s="462">
        <v>7434.3730009999999</v>
      </c>
      <c r="BP236" s="462">
        <v>508.44656500000002</v>
      </c>
      <c r="BQ236" s="462">
        <v>384.95633099999998</v>
      </c>
      <c r="BR236" s="462">
        <v>11300.174572</v>
      </c>
      <c r="BS236" s="462">
        <v>629.36871199999996</v>
      </c>
      <c r="BT236" s="462">
        <v>916.25226899999996</v>
      </c>
      <c r="BU236" s="462">
        <v>591.04009199999996</v>
      </c>
      <c r="BV236" s="462">
        <v>1514.4300330000001</v>
      </c>
      <c r="BW236" s="462">
        <v>729.70140500000002</v>
      </c>
      <c r="BX236" s="462">
        <v>17495.487349999999</v>
      </c>
      <c r="BY236" s="462">
        <v>5105.893368</v>
      </c>
      <c r="BZ236" s="462">
        <v>377.436081</v>
      </c>
      <c r="CA236" s="462">
        <v>813.58172999999999</v>
      </c>
    </row>
    <row r="237" spans="1:79" ht="15" x14ac:dyDescent="0.25">
      <c r="A237" s="449">
        <v>130</v>
      </c>
      <c r="B237" s="443"/>
      <c r="C237" s="443"/>
      <c r="D237" s="444" t="s">
        <v>452</v>
      </c>
      <c r="E237" s="462">
        <v>311.30957699999999</v>
      </c>
      <c r="F237" s="462">
        <v>372.00682899999998</v>
      </c>
      <c r="G237" s="462">
        <v>989.34675400000003</v>
      </c>
      <c r="H237" s="462">
        <v>7852.251233</v>
      </c>
      <c r="I237" s="462">
        <v>1147.7144109999999</v>
      </c>
      <c r="J237" s="780">
        <v>218.93041500000001</v>
      </c>
      <c r="K237" s="462">
        <v>202.810562</v>
      </c>
      <c r="L237" s="462">
        <v>835.41743599999995</v>
      </c>
      <c r="M237" s="462">
        <v>330.33925799999997</v>
      </c>
      <c r="N237" s="462">
        <v>1061.6466069999999</v>
      </c>
      <c r="O237" s="462">
        <v>324.21729499999998</v>
      </c>
      <c r="P237" s="462">
        <v>752.45775800000001</v>
      </c>
      <c r="Q237" s="462">
        <v>225.17869899999999</v>
      </c>
      <c r="R237" s="462">
        <v>575.38859000000002</v>
      </c>
      <c r="S237" s="462">
        <v>1071.4557540000001</v>
      </c>
      <c r="T237" s="462">
        <v>2751.597487</v>
      </c>
      <c r="U237" s="462">
        <v>3040.6264470000001</v>
      </c>
      <c r="V237" s="462">
        <v>1626.7356890000001</v>
      </c>
      <c r="W237" s="462">
        <v>389.41855299999997</v>
      </c>
      <c r="X237" s="462">
        <v>177.049295</v>
      </c>
      <c r="Y237" s="653">
        <v>174.40518900000001</v>
      </c>
      <c r="Z237" s="654">
        <v>448.22075899999999</v>
      </c>
      <c r="AA237" s="462">
        <v>3524.0805639999999</v>
      </c>
      <c r="AB237" s="462">
        <v>862.66559099999995</v>
      </c>
      <c r="AC237" s="462">
        <v>504.36418600000002</v>
      </c>
      <c r="AD237" s="462">
        <v>2517.4977819999999</v>
      </c>
      <c r="AE237" s="462">
        <v>456.18174299999998</v>
      </c>
      <c r="AF237" s="462">
        <v>903.46094500000004</v>
      </c>
      <c r="AG237" s="462">
        <v>997.41556100000003</v>
      </c>
      <c r="AH237" s="462">
        <v>1287.3151539999999</v>
      </c>
      <c r="AI237" s="462">
        <v>254.63182499999999</v>
      </c>
      <c r="AJ237" s="462">
        <v>1090.875489</v>
      </c>
      <c r="AK237" s="462">
        <v>422.778978</v>
      </c>
      <c r="AL237" s="462">
        <v>885.63883399999997</v>
      </c>
      <c r="AM237" s="462">
        <v>1304.0435620000001</v>
      </c>
      <c r="AN237" s="462">
        <v>1090.972888</v>
      </c>
      <c r="AO237" s="462">
        <v>252.16338099999999</v>
      </c>
      <c r="AP237" s="462">
        <v>731.45728899999995</v>
      </c>
      <c r="AQ237" s="462">
        <v>186.864664</v>
      </c>
      <c r="AR237" s="780">
        <v>269.47995800000001</v>
      </c>
      <c r="AS237" s="462">
        <v>293.638912</v>
      </c>
      <c r="AT237" s="462">
        <v>397.16865000000001</v>
      </c>
      <c r="AU237" s="462">
        <v>1976.293868</v>
      </c>
      <c r="AV237" s="462">
        <v>423.27265599999998</v>
      </c>
      <c r="AW237" s="462">
        <v>421.62832600000002</v>
      </c>
      <c r="AX237" s="462">
        <v>1657.6988060000001</v>
      </c>
      <c r="AY237" s="462">
        <v>1002.152248</v>
      </c>
      <c r="AZ237" s="462">
        <v>500.52639900000003</v>
      </c>
      <c r="BA237" s="462">
        <v>242.89231799999999</v>
      </c>
      <c r="BB237" s="462">
        <v>477.45832899999999</v>
      </c>
      <c r="BC237" s="462">
        <v>198.818544</v>
      </c>
      <c r="BD237" s="462">
        <v>491.610545</v>
      </c>
      <c r="BE237" s="462">
        <v>415.436285</v>
      </c>
      <c r="BF237" s="462">
        <v>353.96653300000003</v>
      </c>
      <c r="BG237" s="462">
        <v>207.08691400000001</v>
      </c>
      <c r="BH237" s="462">
        <v>701.452</v>
      </c>
      <c r="BI237" s="462">
        <v>450.71687700000001</v>
      </c>
      <c r="BJ237" s="462">
        <v>1989.5764059999999</v>
      </c>
      <c r="BK237" s="462">
        <v>708.31800999999996</v>
      </c>
      <c r="BL237" s="641">
        <v>11673.144141999999</v>
      </c>
      <c r="BM237" s="462">
        <v>412.87048199999998</v>
      </c>
      <c r="BN237" s="462">
        <v>1488.261321</v>
      </c>
      <c r="BO237" s="462">
        <v>2608.5243610000002</v>
      </c>
      <c r="BP237" s="462">
        <v>309.07715100000001</v>
      </c>
      <c r="BQ237" s="462">
        <v>257.07740799999999</v>
      </c>
      <c r="BR237" s="462">
        <v>3394.1310269999999</v>
      </c>
      <c r="BS237" s="462">
        <v>390.77811800000001</v>
      </c>
      <c r="BT237" s="462">
        <v>524.27857200000005</v>
      </c>
      <c r="BU237" s="462">
        <v>354.03331300000002</v>
      </c>
      <c r="BV237" s="462">
        <v>870.01813500000003</v>
      </c>
      <c r="BW237" s="462">
        <v>470.29858999999999</v>
      </c>
      <c r="BX237" s="462">
        <v>5620.7900079999999</v>
      </c>
      <c r="BY237" s="462">
        <v>2446.59141</v>
      </c>
      <c r="BZ237" s="462">
        <v>201.35448199999999</v>
      </c>
      <c r="CA237" s="462">
        <v>514.20547099999999</v>
      </c>
    </row>
    <row r="238" spans="1:79" ht="15" x14ac:dyDescent="0.25">
      <c r="A238" s="449">
        <v>131</v>
      </c>
      <c r="B238" s="440"/>
      <c r="C238" s="441" t="s">
        <v>525</v>
      </c>
      <c r="D238" s="442" t="s">
        <v>0</v>
      </c>
      <c r="E238" s="461">
        <v>0.65096100000000001</v>
      </c>
      <c r="F238" s="461">
        <v>2.008902</v>
      </c>
      <c r="G238" s="461">
        <v>34.487299</v>
      </c>
      <c r="H238" s="461">
        <v>3823.1445290000001</v>
      </c>
      <c r="I238" s="461">
        <v>53.699908000000001</v>
      </c>
      <c r="J238" s="779">
        <v>0.63364299999999996</v>
      </c>
      <c r="K238" s="461">
        <v>2.1235629999999999</v>
      </c>
      <c r="L238" s="461">
        <v>70.821012999999994</v>
      </c>
      <c r="M238" s="461">
        <v>1.5570820000000001</v>
      </c>
      <c r="N238" s="461">
        <v>210.95435599999999</v>
      </c>
      <c r="O238" s="461">
        <v>1.652719</v>
      </c>
      <c r="P238" s="461">
        <v>41.734310999999998</v>
      </c>
      <c r="Q238" s="461">
        <v>0.69261700000000004</v>
      </c>
      <c r="R238" s="461">
        <v>6.4130060000000002</v>
      </c>
      <c r="S238" s="461">
        <v>278.82297</v>
      </c>
      <c r="T238" s="461">
        <v>412.26495399999999</v>
      </c>
      <c r="U238" s="461">
        <v>3502.301551</v>
      </c>
      <c r="V238" s="461">
        <v>388.41968700000001</v>
      </c>
      <c r="W238" s="461">
        <v>9.4329520000000002</v>
      </c>
      <c r="X238" s="461">
        <v>1.2977920000000001</v>
      </c>
      <c r="Y238" s="651">
        <v>0.45635100000000001</v>
      </c>
      <c r="Z238" s="652">
        <v>1.9114610000000001</v>
      </c>
      <c r="AA238" s="461">
        <v>1244.147747</v>
      </c>
      <c r="AB238" s="461">
        <v>257.95393999999999</v>
      </c>
      <c r="AC238" s="461">
        <v>8.0743550000000006</v>
      </c>
      <c r="AD238" s="461">
        <v>234.66752500000001</v>
      </c>
      <c r="AE238" s="461">
        <v>6.9978670000000003</v>
      </c>
      <c r="AF238" s="461">
        <v>29.142151999999999</v>
      </c>
      <c r="AG238" s="461">
        <v>160.05497399999999</v>
      </c>
      <c r="AH238" s="461">
        <v>221.73442900000001</v>
      </c>
      <c r="AI238" s="461">
        <v>1.6918530000000001</v>
      </c>
      <c r="AJ238" s="461">
        <v>86.539561000000006</v>
      </c>
      <c r="AK238" s="461">
        <v>12.816897000000001</v>
      </c>
      <c r="AL238" s="461">
        <v>136.13049699999999</v>
      </c>
      <c r="AM238" s="461">
        <v>50.308615000000003</v>
      </c>
      <c r="AN238" s="461">
        <v>257.79961200000002</v>
      </c>
      <c r="AO238" s="461">
        <v>4.460941</v>
      </c>
      <c r="AP238" s="461">
        <v>53.392716</v>
      </c>
      <c r="AQ238" s="461">
        <v>0.15840199999999999</v>
      </c>
      <c r="AR238" s="779">
        <v>2.4157109999999999</v>
      </c>
      <c r="AS238" s="461">
        <v>0.83950100000000005</v>
      </c>
      <c r="AT238" s="461">
        <v>4.6654350000000004</v>
      </c>
      <c r="AU238" s="461">
        <v>1023.75585</v>
      </c>
      <c r="AV238" s="461">
        <v>14.237372000000001</v>
      </c>
      <c r="AW238" s="461">
        <v>11.522079</v>
      </c>
      <c r="AX238" s="461">
        <v>219.62565900000001</v>
      </c>
      <c r="AY238" s="461">
        <v>13.565543999999999</v>
      </c>
      <c r="AZ238" s="461">
        <v>220.196934</v>
      </c>
      <c r="BA238" s="461">
        <v>2.6324329999999998</v>
      </c>
      <c r="BB238" s="461">
        <v>89.321166000000005</v>
      </c>
      <c r="BC238" s="461">
        <v>1.2007220000000001</v>
      </c>
      <c r="BD238" s="461">
        <v>3.1242740000000002</v>
      </c>
      <c r="BE238" s="461">
        <v>9.316255</v>
      </c>
      <c r="BF238" s="461">
        <v>2.2241439999999999</v>
      </c>
      <c r="BG238" s="461">
        <v>1.879443</v>
      </c>
      <c r="BH238" s="461">
        <v>15.315742</v>
      </c>
      <c r="BI238" s="461">
        <v>2.9153560000000001</v>
      </c>
      <c r="BJ238" s="461">
        <v>396.04487799999998</v>
      </c>
      <c r="BK238" s="461">
        <v>354.50692400000003</v>
      </c>
      <c r="BL238" s="640">
        <v>8302.7861209999992</v>
      </c>
      <c r="BM238" s="461">
        <v>8.4764959999999991</v>
      </c>
      <c r="BN238" s="461">
        <v>583.62924499999997</v>
      </c>
      <c r="BO238" s="461">
        <v>1587.6742159999999</v>
      </c>
      <c r="BP238" s="461">
        <v>6.7979370000000001</v>
      </c>
      <c r="BQ238" s="461">
        <v>2.3947470000000002</v>
      </c>
      <c r="BR238" s="461">
        <v>1215.358522</v>
      </c>
      <c r="BS238" s="461">
        <v>2.078039</v>
      </c>
      <c r="BT238" s="461">
        <v>34.581282999999999</v>
      </c>
      <c r="BU238" s="461">
        <v>5.3042749999999996</v>
      </c>
      <c r="BV238" s="461">
        <v>31.307538999999998</v>
      </c>
      <c r="BW238" s="461">
        <v>4.060244</v>
      </c>
      <c r="BX238" s="461">
        <v>2424.7495429999999</v>
      </c>
      <c r="BY238" s="461">
        <v>496.90975100000003</v>
      </c>
      <c r="BZ238" s="461">
        <v>12.803102000000001</v>
      </c>
      <c r="CA238" s="461">
        <v>5.9358750000000002</v>
      </c>
    </row>
    <row r="239" spans="1:79" ht="15" x14ac:dyDescent="0.25">
      <c r="A239" s="449">
        <v>132</v>
      </c>
      <c r="B239" s="440"/>
      <c r="C239" s="440"/>
      <c r="D239" s="442" t="s">
        <v>451</v>
      </c>
      <c r="E239" s="461">
        <v>1.329752</v>
      </c>
      <c r="F239" s="461">
        <v>3.7811849999999998</v>
      </c>
      <c r="G239" s="461">
        <v>79.130573999999996</v>
      </c>
      <c r="H239" s="461">
        <v>9197.8171189999994</v>
      </c>
      <c r="I239" s="461">
        <v>100.67054</v>
      </c>
      <c r="J239" s="779">
        <v>1.503717</v>
      </c>
      <c r="K239" s="461">
        <v>4.3377949999999998</v>
      </c>
      <c r="L239" s="461">
        <v>84.635873000000004</v>
      </c>
      <c r="M239" s="461">
        <v>4.1881360000000001</v>
      </c>
      <c r="N239" s="461">
        <v>826.89285700000005</v>
      </c>
      <c r="O239" s="461">
        <v>2.865567</v>
      </c>
      <c r="P239" s="461">
        <v>67.096298000000004</v>
      </c>
      <c r="Q239" s="461">
        <v>0.72278699999999996</v>
      </c>
      <c r="R239" s="461">
        <v>8.6506989999999995</v>
      </c>
      <c r="S239" s="461">
        <v>703.25678700000003</v>
      </c>
      <c r="T239" s="461">
        <v>809.56292299999996</v>
      </c>
      <c r="U239" s="461">
        <v>5959.009223</v>
      </c>
      <c r="V239" s="461">
        <v>1369.987204</v>
      </c>
      <c r="W239" s="461">
        <v>6.4147040000000004</v>
      </c>
      <c r="X239" s="461">
        <v>1.7196149999999999</v>
      </c>
      <c r="Y239" s="651">
        <v>1.1641159999999999</v>
      </c>
      <c r="Z239" s="652">
        <v>3.8263069999999999</v>
      </c>
      <c r="AA239" s="461">
        <v>2167.5785489999998</v>
      </c>
      <c r="AB239" s="461">
        <v>430.50725199999999</v>
      </c>
      <c r="AC239" s="461">
        <v>6.986758</v>
      </c>
      <c r="AD239" s="461">
        <v>685.05220799999995</v>
      </c>
      <c r="AE239" s="461">
        <v>7.4047720000000004</v>
      </c>
      <c r="AF239" s="461">
        <v>57.736893999999999</v>
      </c>
      <c r="AG239" s="461">
        <v>775.90880100000004</v>
      </c>
      <c r="AH239" s="461">
        <v>757.19222600000001</v>
      </c>
      <c r="AI239" s="461">
        <v>3.6434630000000001</v>
      </c>
      <c r="AJ239" s="461">
        <v>111.056273</v>
      </c>
      <c r="AK239" s="461">
        <v>15.326914</v>
      </c>
      <c r="AL239" s="461">
        <v>241.333776</v>
      </c>
      <c r="AM239" s="461">
        <v>123.022678</v>
      </c>
      <c r="AN239" s="461">
        <v>608.67033400000003</v>
      </c>
      <c r="AO239" s="461">
        <v>3.0576490000000001</v>
      </c>
      <c r="AP239" s="461">
        <v>48.162624000000001</v>
      </c>
      <c r="AQ239" s="461">
        <v>0.28870099999999999</v>
      </c>
      <c r="AR239" s="779">
        <v>3.310044</v>
      </c>
      <c r="AS239" s="461">
        <v>2.3030780000000002</v>
      </c>
      <c r="AT239" s="461">
        <v>5.8192089999999999</v>
      </c>
      <c r="AU239" s="461">
        <v>2151.1127280000001</v>
      </c>
      <c r="AV239" s="461">
        <v>7.1076309999999996</v>
      </c>
      <c r="AW239" s="461">
        <v>14.060354</v>
      </c>
      <c r="AX239" s="461">
        <v>803.14434000000006</v>
      </c>
      <c r="AY239" s="461">
        <v>32.767881000000003</v>
      </c>
      <c r="AZ239" s="461">
        <v>704.77812900000004</v>
      </c>
      <c r="BA239" s="461">
        <v>4.5691689999999996</v>
      </c>
      <c r="BB239" s="461">
        <v>373.27626400000003</v>
      </c>
      <c r="BC239" s="461">
        <v>3.2065220000000001</v>
      </c>
      <c r="BD239" s="461">
        <v>5.3398680000000001</v>
      </c>
      <c r="BE239" s="461">
        <v>11.254654</v>
      </c>
      <c r="BF239" s="461">
        <v>3.5658370000000001</v>
      </c>
      <c r="BG239" s="461">
        <v>2.9851489999999998</v>
      </c>
      <c r="BH239" s="461">
        <v>35.963431999999997</v>
      </c>
      <c r="BI239" s="461">
        <v>4.2026459999999997</v>
      </c>
      <c r="BJ239" s="461">
        <v>1015.957885</v>
      </c>
      <c r="BK239" s="461">
        <v>1072.1468689999999</v>
      </c>
      <c r="BL239" s="640">
        <v>15591.007804999999</v>
      </c>
      <c r="BM239" s="461">
        <v>15.896967999999999</v>
      </c>
      <c r="BN239" s="461">
        <v>2398.1867739999998</v>
      </c>
      <c r="BO239" s="461">
        <v>2183.149848</v>
      </c>
      <c r="BP239" s="461">
        <v>4.382396</v>
      </c>
      <c r="BQ239" s="461">
        <v>4.957751</v>
      </c>
      <c r="BR239" s="461">
        <v>3028.3356199999998</v>
      </c>
      <c r="BS239" s="461">
        <v>6.1657510000000002</v>
      </c>
      <c r="BT239" s="461">
        <v>27.866126999999999</v>
      </c>
      <c r="BU239" s="461">
        <v>5.240259</v>
      </c>
      <c r="BV239" s="461">
        <v>73.215181999999999</v>
      </c>
      <c r="BW239" s="461">
        <v>7.883445</v>
      </c>
      <c r="BX239" s="461">
        <v>4918.5549590000001</v>
      </c>
      <c r="BY239" s="461">
        <v>819.04114200000004</v>
      </c>
      <c r="BZ239" s="461">
        <v>6.6727040000000004</v>
      </c>
      <c r="CA239" s="461">
        <v>12.97903</v>
      </c>
    </row>
    <row r="240" spans="1:79" ht="15" x14ac:dyDescent="0.25">
      <c r="A240" s="449">
        <v>133</v>
      </c>
      <c r="B240" s="440"/>
      <c r="C240" s="440"/>
      <c r="D240" s="442" t="s">
        <v>1</v>
      </c>
      <c r="E240" s="461">
        <v>2.8035239999999999</v>
      </c>
      <c r="F240" s="461">
        <v>7.0110229999999998</v>
      </c>
      <c r="G240" s="461">
        <v>146.224142</v>
      </c>
      <c r="H240" s="461">
        <v>17594.236930999999</v>
      </c>
      <c r="I240" s="461">
        <v>197.78278700000001</v>
      </c>
      <c r="J240" s="779">
        <v>2.7492549999999998</v>
      </c>
      <c r="K240" s="461">
        <v>6.2120420000000003</v>
      </c>
      <c r="L240" s="461">
        <v>205.06426500000001</v>
      </c>
      <c r="M240" s="461">
        <v>5.9868540000000001</v>
      </c>
      <c r="N240" s="461">
        <v>490.27538900000002</v>
      </c>
      <c r="O240" s="461">
        <v>5.1183680000000003</v>
      </c>
      <c r="P240" s="461">
        <v>142.62425200000001</v>
      </c>
      <c r="Q240" s="461">
        <v>1.795018</v>
      </c>
      <c r="R240" s="461">
        <v>20.108957</v>
      </c>
      <c r="S240" s="461">
        <v>564.90653799999995</v>
      </c>
      <c r="T240" s="461">
        <v>1467.6989410000001</v>
      </c>
      <c r="U240" s="461">
        <v>9416.0414490000003</v>
      </c>
      <c r="V240" s="461">
        <v>1067.4692419999999</v>
      </c>
      <c r="W240" s="461">
        <v>17.005792</v>
      </c>
      <c r="X240" s="461">
        <v>3.236586</v>
      </c>
      <c r="Y240" s="651">
        <v>1.6424920000000001</v>
      </c>
      <c r="Z240" s="652">
        <v>7.2771439999999998</v>
      </c>
      <c r="AA240" s="461">
        <v>3553.9987000000001</v>
      </c>
      <c r="AB240" s="461">
        <v>356.87376499999999</v>
      </c>
      <c r="AC240" s="461">
        <v>14.327779</v>
      </c>
      <c r="AD240" s="461">
        <v>1081.926109</v>
      </c>
      <c r="AE240" s="461">
        <v>16.066386000000001</v>
      </c>
      <c r="AF240" s="461">
        <v>112.224019</v>
      </c>
      <c r="AG240" s="461">
        <v>430.08044000000001</v>
      </c>
      <c r="AH240" s="461">
        <v>527.18358999999998</v>
      </c>
      <c r="AI240" s="461">
        <v>6.6928910000000004</v>
      </c>
      <c r="AJ240" s="461">
        <v>248.43982099999999</v>
      </c>
      <c r="AK240" s="461">
        <v>33.396771999999999</v>
      </c>
      <c r="AL240" s="461">
        <v>302.19891999999999</v>
      </c>
      <c r="AM240" s="461">
        <v>201.67250000000001</v>
      </c>
      <c r="AN240" s="461">
        <v>428.20704000000001</v>
      </c>
      <c r="AO240" s="461">
        <v>9.5407399999999996</v>
      </c>
      <c r="AP240" s="461">
        <v>106.859967</v>
      </c>
      <c r="AQ240" s="461">
        <v>0.54234199999999999</v>
      </c>
      <c r="AR240" s="779">
        <v>6.335566</v>
      </c>
      <c r="AS240" s="461">
        <v>4.1684320000000001</v>
      </c>
      <c r="AT240" s="461">
        <v>13.060565</v>
      </c>
      <c r="AU240" s="461">
        <v>2433.649437</v>
      </c>
      <c r="AV240" s="461">
        <v>25.794611</v>
      </c>
      <c r="AW240" s="461">
        <v>31.624120999999999</v>
      </c>
      <c r="AX240" s="461">
        <v>1812.9385970000001</v>
      </c>
      <c r="AY240" s="461">
        <v>40.076239999999999</v>
      </c>
      <c r="AZ240" s="461">
        <v>399.38099</v>
      </c>
      <c r="BA240" s="461">
        <v>8.1450879999999994</v>
      </c>
      <c r="BB240" s="461">
        <v>207.970349</v>
      </c>
      <c r="BC240" s="461">
        <v>5.47621</v>
      </c>
      <c r="BD240" s="461">
        <v>9.1773860000000003</v>
      </c>
      <c r="BE240" s="461">
        <v>26.359791999999999</v>
      </c>
      <c r="BF240" s="461">
        <v>6.2549739999999998</v>
      </c>
      <c r="BG240" s="461">
        <v>5.4939499999999999</v>
      </c>
      <c r="BH240" s="461">
        <v>54.163424999999997</v>
      </c>
      <c r="BI240" s="461">
        <v>9.4352719999999994</v>
      </c>
      <c r="BJ240" s="461">
        <v>988.43411800000001</v>
      </c>
      <c r="BK240" s="461">
        <v>633.63108399999999</v>
      </c>
      <c r="BL240" s="640">
        <v>30548.845417</v>
      </c>
      <c r="BM240" s="461">
        <v>31.590001999999998</v>
      </c>
      <c r="BN240" s="461">
        <v>1293.5281769999999</v>
      </c>
      <c r="BO240" s="461">
        <v>3482.9799039999998</v>
      </c>
      <c r="BP240" s="461">
        <v>13.243684</v>
      </c>
      <c r="BQ240" s="461">
        <v>5.7240549999999999</v>
      </c>
      <c r="BR240" s="461">
        <v>5874.7724859999998</v>
      </c>
      <c r="BS240" s="461">
        <v>10.875116</v>
      </c>
      <c r="BT240" s="461">
        <v>61.253819999999997</v>
      </c>
      <c r="BU240" s="461">
        <v>12.716037999999999</v>
      </c>
      <c r="BV240" s="461">
        <v>116.759135</v>
      </c>
      <c r="BW240" s="461">
        <v>12.696358999999999</v>
      </c>
      <c r="BX240" s="461">
        <v>8615.275028</v>
      </c>
      <c r="BY240" s="461">
        <v>1215.3810249999999</v>
      </c>
      <c r="BZ240" s="461">
        <v>18.364394999999998</v>
      </c>
      <c r="CA240" s="461">
        <v>23.692889999999998</v>
      </c>
    </row>
    <row r="241" spans="1:79" ht="15" x14ac:dyDescent="0.25">
      <c r="A241" s="449">
        <v>134</v>
      </c>
      <c r="B241" s="440"/>
      <c r="C241" s="440"/>
      <c r="D241" s="442" t="s">
        <v>452</v>
      </c>
      <c r="E241" s="461">
        <v>3.1147999999999999E-2</v>
      </c>
      <c r="F241" s="461">
        <v>7.4914999999999995E-2</v>
      </c>
      <c r="G241" s="461">
        <v>1.9499420000000001</v>
      </c>
      <c r="H241" s="461">
        <v>232.53486899999999</v>
      </c>
      <c r="I241" s="461">
        <v>2.8681070000000002</v>
      </c>
      <c r="J241" s="779">
        <v>3.2910000000000002E-2</v>
      </c>
      <c r="K241" s="461">
        <v>0.27919699999999997</v>
      </c>
      <c r="L241" s="461">
        <v>1.790014</v>
      </c>
      <c r="M241" s="461">
        <v>0.16636799999999999</v>
      </c>
      <c r="N241" s="461">
        <v>42.213048999999998</v>
      </c>
      <c r="O241" s="461">
        <v>9.5307000000000003E-2</v>
      </c>
      <c r="P241" s="461">
        <v>1.4719640000000001</v>
      </c>
      <c r="Q241" s="461">
        <v>2.0218E-2</v>
      </c>
      <c r="R241" s="461">
        <v>0.18682599999999999</v>
      </c>
      <c r="S241" s="461">
        <v>19.336660999999999</v>
      </c>
      <c r="T241" s="461">
        <v>27.700969000000001</v>
      </c>
      <c r="U241" s="461">
        <v>107.681073</v>
      </c>
      <c r="V241" s="461">
        <v>74.053106</v>
      </c>
      <c r="W241" s="461">
        <v>0.140739</v>
      </c>
      <c r="X241" s="461">
        <v>7.8514E-2</v>
      </c>
      <c r="Y241" s="651">
        <v>4.8163999999999998E-2</v>
      </c>
      <c r="Z241" s="652">
        <v>7.528E-2</v>
      </c>
      <c r="AA241" s="461">
        <v>47.605618</v>
      </c>
      <c r="AB241" s="461">
        <v>15.297454</v>
      </c>
      <c r="AC241" s="461">
        <v>0.18290799999999999</v>
      </c>
      <c r="AD241" s="461">
        <v>22.297737999999999</v>
      </c>
      <c r="AE241" s="461">
        <v>0.23786499999999999</v>
      </c>
      <c r="AF241" s="461">
        <v>1.099437</v>
      </c>
      <c r="AG241" s="461">
        <v>37.602473000000003</v>
      </c>
      <c r="AH241" s="461">
        <v>38.525112</v>
      </c>
      <c r="AI241" s="461">
        <v>8.1918000000000005E-2</v>
      </c>
      <c r="AJ241" s="461">
        <v>2.265978</v>
      </c>
      <c r="AK241" s="461">
        <v>0.27579700000000001</v>
      </c>
      <c r="AL241" s="461">
        <v>13.499915</v>
      </c>
      <c r="AM241" s="461">
        <v>6.181934</v>
      </c>
      <c r="AN241" s="461">
        <v>19.879781999999999</v>
      </c>
      <c r="AO241" s="461">
        <v>8.2405999999999993E-2</v>
      </c>
      <c r="AP241" s="461">
        <v>1.333324</v>
      </c>
      <c r="AQ241" s="461">
        <v>5.0670000000000003E-3</v>
      </c>
      <c r="AR241" s="779">
        <v>8.9772000000000005E-2</v>
      </c>
      <c r="AS241" s="461">
        <v>6.411E-2</v>
      </c>
      <c r="AT241" s="461">
        <v>0.12836900000000001</v>
      </c>
      <c r="AU241" s="461">
        <v>119.022046</v>
      </c>
      <c r="AV241" s="461">
        <v>0.239288</v>
      </c>
      <c r="AW241" s="461">
        <v>0.36593999999999999</v>
      </c>
      <c r="AX241" s="461">
        <v>32.441487000000002</v>
      </c>
      <c r="AY241" s="461">
        <v>1.430912</v>
      </c>
      <c r="AZ241" s="461">
        <v>40.263908000000001</v>
      </c>
      <c r="BA241" s="461">
        <v>0.11215899999999999</v>
      </c>
      <c r="BB241" s="461">
        <v>19.171755999999998</v>
      </c>
      <c r="BC241" s="461">
        <v>8.0972000000000002E-2</v>
      </c>
      <c r="BD241" s="461">
        <v>0.22887299999999999</v>
      </c>
      <c r="BE241" s="461">
        <v>0.24329899999999999</v>
      </c>
      <c r="BF241" s="461">
        <v>6.5071000000000004E-2</v>
      </c>
      <c r="BG241" s="461">
        <v>8.3932000000000007E-2</v>
      </c>
      <c r="BH241" s="461">
        <v>2.4435349999999998</v>
      </c>
      <c r="BI241" s="461">
        <v>9.7555000000000003E-2</v>
      </c>
      <c r="BJ241" s="461">
        <v>28.136067000000001</v>
      </c>
      <c r="BK241" s="461">
        <v>62.425783000000003</v>
      </c>
      <c r="BL241" s="640">
        <v>436.48758299999997</v>
      </c>
      <c r="BM241" s="461">
        <v>0.38476500000000002</v>
      </c>
      <c r="BN241" s="461">
        <v>143.66816900000001</v>
      </c>
      <c r="BO241" s="461">
        <v>69.985327999999996</v>
      </c>
      <c r="BP241" s="461">
        <v>0.147259</v>
      </c>
      <c r="BQ241" s="461">
        <v>0.209623</v>
      </c>
      <c r="BR241" s="461">
        <v>49.634751000000001</v>
      </c>
      <c r="BS241" s="461">
        <v>0.152139</v>
      </c>
      <c r="BT241" s="461">
        <v>0.85986799999999997</v>
      </c>
      <c r="BU241" s="461">
        <v>0.111871</v>
      </c>
      <c r="BV241" s="461">
        <v>3.47146</v>
      </c>
      <c r="BW241" s="461">
        <v>0.23507600000000001</v>
      </c>
      <c r="BX241" s="461">
        <v>95.260141000000004</v>
      </c>
      <c r="BY241" s="461">
        <v>50.460256999999999</v>
      </c>
      <c r="BZ241" s="461">
        <v>0.129221</v>
      </c>
      <c r="CA241" s="461">
        <v>0.252442</v>
      </c>
    </row>
    <row r="242" spans="1:79" ht="15" x14ac:dyDescent="0.25">
      <c r="A242" s="449">
        <v>135</v>
      </c>
      <c r="B242" s="457" t="s">
        <v>4</v>
      </c>
      <c r="C242" s="457" t="s">
        <v>526</v>
      </c>
      <c r="D242" s="458" t="s">
        <v>0</v>
      </c>
      <c r="E242" s="463">
        <v>4418.1153320000003</v>
      </c>
      <c r="F242" s="463">
        <v>3476.1938</v>
      </c>
      <c r="G242" s="463">
        <v>7609.0836310000004</v>
      </c>
      <c r="H242" s="463">
        <v>53086.498684999999</v>
      </c>
      <c r="I242" s="463">
        <v>14062.349319999999</v>
      </c>
      <c r="J242" s="781">
        <v>3267.1411010000002</v>
      </c>
      <c r="K242" s="463">
        <v>8191.8917620000002</v>
      </c>
      <c r="L242" s="463">
        <v>7558.0094570000001</v>
      </c>
      <c r="M242" s="463">
        <v>10763.019673000001</v>
      </c>
      <c r="N242" s="463">
        <v>64438.843033999998</v>
      </c>
      <c r="O242" s="463">
        <v>5191.5899259999997</v>
      </c>
      <c r="P242" s="463">
        <v>8093.2037300000002</v>
      </c>
      <c r="Q242" s="463">
        <v>5132.2347929999996</v>
      </c>
      <c r="R242" s="463">
        <v>3807.7455199999999</v>
      </c>
      <c r="S242" s="463">
        <v>36467.590766000001</v>
      </c>
      <c r="T242" s="463">
        <v>21589.327641</v>
      </c>
      <c r="U242" s="463">
        <v>48136.387369999997</v>
      </c>
      <c r="V242" s="463">
        <v>89955.540733999995</v>
      </c>
      <c r="W242" s="463">
        <v>4304.984931</v>
      </c>
      <c r="X242" s="463">
        <v>5740.7207609999996</v>
      </c>
      <c r="Y242" s="655">
        <v>6990.973438</v>
      </c>
      <c r="Z242" s="656">
        <v>5146.6027180000001</v>
      </c>
      <c r="AA242" s="463">
        <v>56558.134902999998</v>
      </c>
      <c r="AB242" s="463">
        <v>29211.354439999999</v>
      </c>
      <c r="AC242" s="463">
        <v>6422.3999119999999</v>
      </c>
      <c r="AD242" s="463">
        <v>19751.512074999999</v>
      </c>
      <c r="AE242" s="463">
        <v>11044.779017000001</v>
      </c>
      <c r="AF242" s="463">
        <v>6738.6156920000003</v>
      </c>
      <c r="AG242" s="463">
        <v>53604.574522000003</v>
      </c>
      <c r="AH242" s="463">
        <v>61747.080871999999</v>
      </c>
      <c r="AI242" s="463">
        <v>3868.2614789999998</v>
      </c>
      <c r="AJ242" s="463">
        <v>10436.889606999999</v>
      </c>
      <c r="AK242" s="463">
        <v>4011.857465</v>
      </c>
      <c r="AL242" s="463">
        <v>15268.436333</v>
      </c>
      <c r="AM242" s="463">
        <v>24281.660498000001</v>
      </c>
      <c r="AN242" s="463">
        <v>39723.147835999996</v>
      </c>
      <c r="AO242" s="463">
        <v>1774.719756</v>
      </c>
      <c r="AP242" s="463">
        <v>14938.099829000001</v>
      </c>
      <c r="AQ242" s="463">
        <v>1863.980544</v>
      </c>
      <c r="AR242" s="781">
        <v>5577.325323</v>
      </c>
      <c r="AS242" s="463">
        <v>3749.7637549999999</v>
      </c>
      <c r="AT242" s="463">
        <v>5337.5788080000002</v>
      </c>
      <c r="AU242" s="463">
        <v>78041.889249</v>
      </c>
      <c r="AV242" s="463">
        <v>6721.025071</v>
      </c>
      <c r="AW242" s="463">
        <v>5330.449251</v>
      </c>
      <c r="AX242" s="463">
        <v>50084.024960000002</v>
      </c>
      <c r="AY242" s="463">
        <v>48365.915669000002</v>
      </c>
      <c r="AZ242" s="463">
        <v>40174.817428000002</v>
      </c>
      <c r="BA242" s="463">
        <v>4586.2243369999997</v>
      </c>
      <c r="BB242" s="463">
        <v>30664.515607000001</v>
      </c>
      <c r="BC242" s="463">
        <v>3818.8248789999998</v>
      </c>
      <c r="BD242" s="463">
        <v>7449.9802989999998</v>
      </c>
      <c r="BE242" s="463">
        <v>4251.8721219999998</v>
      </c>
      <c r="BF242" s="463">
        <v>2269.4733689999998</v>
      </c>
      <c r="BG242" s="463">
        <v>5326.5781349999997</v>
      </c>
      <c r="BH242" s="463">
        <v>14406.128352</v>
      </c>
      <c r="BI242" s="463">
        <v>5254.8813129999999</v>
      </c>
      <c r="BJ242" s="463">
        <v>46736.755222</v>
      </c>
      <c r="BK242" s="463">
        <v>60774.060825</v>
      </c>
      <c r="BL242" s="463">
        <v>165729.285901</v>
      </c>
      <c r="BM242" s="463">
        <v>6407.6900429999996</v>
      </c>
      <c r="BN242" s="463">
        <v>136793.363931</v>
      </c>
      <c r="BO242" s="463">
        <v>67936.530998999995</v>
      </c>
      <c r="BP242" s="463">
        <v>5575.2367480000003</v>
      </c>
      <c r="BQ242" s="463">
        <v>9785.6124650000002</v>
      </c>
      <c r="BR242" s="463">
        <v>18515.570648000001</v>
      </c>
      <c r="BS242" s="463">
        <v>5657.6313289999998</v>
      </c>
      <c r="BT242" s="463">
        <v>7817.713753</v>
      </c>
      <c r="BU242" s="463">
        <v>4577.197921</v>
      </c>
      <c r="BV242" s="463">
        <v>14290.07473</v>
      </c>
      <c r="BW242" s="463">
        <v>12406.613829</v>
      </c>
      <c r="BX242" s="463">
        <v>40591.769618999999</v>
      </c>
      <c r="BY242" s="463">
        <v>36295.524824</v>
      </c>
      <c r="BZ242" s="463">
        <v>2587.7364910000001</v>
      </c>
      <c r="CA242" s="463">
        <v>7087.5951370000002</v>
      </c>
    </row>
    <row r="243" spans="1:79" ht="15" x14ac:dyDescent="0.25">
      <c r="A243" s="449">
        <v>136</v>
      </c>
      <c r="B243" s="457"/>
      <c r="C243" s="457"/>
      <c r="D243" s="458" t="s">
        <v>451</v>
      </c>
      <c r="E243" s="463">
        <v>10565.550796</v>
      </c>
      <c r="F243" s="463">
        <v>7980.8430250000001</v>
      </c>
      <c r="G243" s="463">
        <v>15651.219569000001</v>
      </c>
      <c r="H243" s="463">
        <v>118422.250212</v>
      </c>
      <c r="I243" s="463">
        <v>39997.250993000001</v>
      </c>
      <c r="J243" s="781">
        <v>7781.20939</v>
      </c>
      <c r="K243" s="463">
        <v>27000.865845</v>
      </c>
      <c r="L243" s="463">
        <v>15976.301887</v>
      </c>
      <c r="M243" s="463">
        <v>38451.188163999999</v>
      </c>
      <c r="N243" s="463">
        <v>233749.70128400001</v>
      </c>
      <c r="O243" s="463">
        <v>15770.049005999999</v>
      </c>
      <c r="P243" s="463">
        <v>16411.426412000001</v>
      </c>
      <c r="Q243" s="463">
        <v>13612.081055000001</v>
      </c>
      <c r="R243" s="463">
        <v>7718.4917299999997</v>
      </c>
      <c r="S243" s="463">
        <v>120013.72031999999</v>
      </c>
      <c r="T243" s="463">
        <v>52994.253122000002</v>
      </c>
      <c r="U243" s="463">
        <v>159668.181556</v>
      </c>
      <c r="V243" s="463">
        <v>331447.79374200001</v>
      </c>
      <c r="W243" s="463">
        <v>9611.1137780000008</v>
      </c>
      <c r="X243" s="463">
        <v>16840.149049</v>
      </c>
      <c r="Y243" s="655">
        <v>23208.450915000001</v>
      </c>
      <c r="Z243" s="656">
        <v>12290.071957</v>
      </c>
      <c r="AA243" s="463">
        <v>161853.75575400001</v>
      </c>
      <c r="AB243" s="463">
        <v>99998.257977000001</v>
      </c>
      <c r="AC243" s="463">
        <v>18842.641778000001</v>
      </c>
      <c r="AD243" s="463">
        <v>39636.214079999998</v>
      </c>
      <c r="AE243" s="463">
        <v>30582.285101000001</v>
      </c>
      <c r="AF243" s="463">
        <v>14319.763312999999</v>
      </c>
      <c r="AG243" s="463">
        <v>194189.14424299999</v>
      </c>
      <c r="AH243" s="463">
        <v>215437.28655399999</v>
      </c>
      <c r="AI243" s="463">
        <v>10392.60391</v>
      </c>
      <c r="AJ243" s="463">
        <v>23513.546069</v>
      </c>
      <c r="AK243" s="463">
        <v>7923.862736</v>
      </c>
      <c r="AL243" s="463">
        <v>48629.878478999999</v>
      </c>
      <c r="AM243" s="463">
        <v>63056.181850000001</v>
      </c>
      <c r="AN243" s="463">
        <v>139067.8069</v>
      </c>
      <c r="AO243" s="463">
        <v>3755.588667</v>
      </c>
      <c r="AP243" s="463">
        <v>46465.097827999998</v>
      </c>
      <c r="AQ243" s="463">
        <v>3812.1707080000001</v>
      </c>
      <c r="AR243" s="781">
        <v>15604.594783</v>
      </c>
      <c r="AS243" s="463">
        <v>10019.298205999999</v>
      </c>
      <c r="AT243" s="463">
        <v>11450.490460999999</v>
      </c>
      <c r="AU243" s="463">
        <v>269529.37103799998</v>
      </c>
      <c r="AV243" s="463">
        <v>14106.468282</v>
      </c>
      <c r="AW243" s="463">
        <v>12007.404294</v>
      </c>
      <c r="AX243" s="463">
        <v>180910.61818399999</v>
      </c>
      <c r="AY243" s="463">
        <v>173306.067537</v>
      </c>
      <c r="AZ243" s="463">
        <v>147732.08512999999</v>
      </c>
      <c r="BA243" s="463">
        <v>11354.863582</v>
      </c>
      <c r="BB243" s="463">
        <v>110328.715545</v>
      </c>
      <c r="BC243" s="463">
        <v>9770.9624359999998</v>
      </c>
      <c r="BD243" s="463">
        <v>17499.657780000001</v>
      </c>
      <c r="BE243" s="463">
        <v>8769.5195330000006</v>
      </c>
      <c r="BF243" s="463">
        <v>4894.4128629999996</v>
      </c>
      <c r="BG243" s="463">
        <v>14775.116190000001</v>
      </c>
      <c r="BH243" s="463">
        <v>42046.172843</v>
      </c>
      <c r="BI243" s="463">
        <v>13470.696689</v>
      </c>
      <c r="BJ243" s="463">
        <v>153314.33055700001</v>
      </c>
      <c r="BK243" s="463">
        <v>224416.38336000001</v>
      </c>
      <c r="BL243" s="463">
        <v>485590.85081999999</v>
      </c>
      <c r="BM243" s="463">
        <v>19173.145984999999</v>
      </c>
      <c r="BN243" s="463">
        <v>511730.83247999998</v>
      </c>
      <c r="BO243" s="463">
        <v>213591.13852899999</v>
      </c>
      <c r="BP243" s="463">
        <v>14794.157535</v>
      </c>
      <c r="BQ243" s="463">
        <v>32013.068637</v>
      </c>
      <c r="BR243" s="463">
        <v>39890.359371999999</v>
      </c>
      <c r="BS243" s="463">
        <v>15951.497832999999</v>
      </c>
      <c r="BT243" s="463">
        <v>21641.893026999998</v>
      </c>
      <c r="BU243" s="463">
        <v>9471.8036479999992</v>
      </c>
      <c r="BV243" s="463">
        <v>42329.195058999998</v>
      </c>
      <c r="BW243" s="463">
        <v>36772.077352</v>
      </c>
      <c r="BX243" s="463">
        <v>98746.992771000005</v>
      </c>
      <c r="BY243" s="463">
        <v>96667.575293000002</v>
      </c>
      <c r="BZ243" s="463">
        <v>6081.7332249999999</v>
      </c>
      <c r="CA243" s="463">
        <v>16097.746992</v>
      </c>
    </row>
    <row r="244" spans="1:79" ht="15" x14ac:dyDescent="0.25">
      <c r="A244" s="449">
        <v>137</v>
      </c>
      <c r="B244" s="457"/>
      <c r="C244" s="457"/>
      <c r="D244" s="458" t="s">
        <v>1</v>
      </c>
      <c r="E244" s="463">
        <v>9005.8086750000002</v>
      </c>
      <c r="F244" s="463">
        <v>6994.4446840000001</v>
      </c>
      <c r="G244" s="463">
        <v>14810.507170000001</v>
      </c>
      <c r="H244" s="463">
        <v>105865.518545</v>
      </c>
      <c r="I244" s="463">
        <v>30415.800812000001</v>
      </c>
      <c r="J244" s="781">
        <v>6651.4113070000003</v>
      </c>
      <c r="K244" s="463">
        <v>18733.50387</v>
      </c>
      <c r="L244" s="463">
        <v>14828.424736000001</v>
      </c>
      <c r="M244" s="463">
        <v>25433.669268000001</v>
      </c>
      <c r="N244" s="463">
        <v>153245.805242</v>
      </c>
      <c r="O244" s="463">
        <v>11504.660685999999</v>
      </c>
      <c r="P244" s="463">
        <v>15687.195946</v>
      </c>
      <c r="Q244" s="463">
        <v>10829.256076</v>
      </c>
      <c r="R244" s="463">
        <v>7380.0951340000001</v>
      </c>
      <c r="S244" s="463">
        <v>83352.895231999995</v>
      </c>
      <c r="T244" s="463">
        <v>44377.506838000001</v>
      </c>
      <c r="U244" s="463">
        <v>110381.00605900001</v>
      </c>
      <c r="V244" s="463">
        <v>215342.60336400001</v>
      </c>
      <c r="W244" s="463">
        <v>8587.5067340000005</v>
      </c>
      <c r="X244" s="463">
        <v>12557.692902999999</v>
      </c>
      <c r="Y244" s="655">
        <v>16034.425294999999</v>
      </c>
      <c r="Z244" s="656">
        <v>10485.843617</v>
      </c>
      <c r="AA244" s="463">
        <v>122599.427251</v>
      </c>
      <c r="AB244" s="463">
        <v>67830.135320000001</v>
      </c>
      <c r="AC244" s="463">
        <v>14049.000925</v>
      </c>
      <c r="AD244" s="463">
        <v>38171.634512999997</v>
      </c>
      <c r="AE244" s="463">
        <v>23656.329752000001</v>
      </c>
      <c r="AF244" s="463">
        <v>13244.748240000001</v>
      </c>
      <c r="AG244" s="463">
        <v>127409.01130699999</v>
      </c>
      <c r="AH244" s="463">
        <v>144501.420125</v>
      </c>
      <c r="AI244" s="463">
        <v>8198.9989289999994</v>
      </c>
      <c r="AJ244" s="463">
        <v>20875.953160000001</v>
      </c>
      <c r="AK244" s="463">
        <v>7718.6443879999997</v>
      </c>
      <c r="AL244" s="463">
        <v>34452.145128999997</v>
      </c>
      <c r="AM244" s="463">
        <v>50868.123943999999</v>
      </c>
      <c r="AN244" s="463">
        <v>93086.397918000002</v>
      </c>
      <c r="AO244" s="463">
        <v>3483.0442109999999</v>
      </c>
      <c r="AP244" s="463">
        <v>33408.136808000003</v>
      </c>
      <c r="AQ244" s="463">
        <v>3622.1950510000001</v>
      </c>
      <c r="AR244" s="781">
        <v>11992.284208999999</v>
      </c>
      <c r="AS244" s="463">
        <v>7933.9400409999998</v>
      </c>
      <c r="AT244" s="463">
        <v>10518.800453</v>
      </c>
      <c r="AU244" s="463">
        <v>181867.66988500001</v>
      </c>
      <c r="AV244" s="463">
        <v>13160.410513999999</v>
      </c>
      <c r="AW244" s="463">
        <v>10661.963398</v>
      </c>
      <c r="AX244" s="463">
        <v>118898.343094</v>
      </c>
      <c r="AY244" s="463">
        <v>114434.638945</v>
      </c>
      <c r="AZ244" s="463">
        <v>96089.406707000002</v>
      </c>
      <c r="BA244" s="463">
        <v>9454.9299520000004</v>
      </c>
      <c r="BB244" s="463">
        <v>72678.679810999995</v>
      </c>
      <c r="BC244" s="463">
        <v>7959.7838849999998</v>
      </c>
      <c r="BD244" s="463">
        <v>15098.694380999999</v>
      </c>
      <c r="BE244" s="463">
        <v>8281.9648469999993</v>
      </c>
      <c r="BF244" s="463">
        <v>4479.6688450000001</v>
      </c>
      <c r="BG244" s="463">
        <v>11417.957270000001</v>
      </c>
      <c r="BH244" s="463">
        <v>31459.584040999998</v>
      </c>
      <c r="BI244" s="463">
        <v>10959.949014</v>
      </c>
      <c r="BJ244" s="463">
        <v>106689.300218</v>
      </c>
      <c r="BK244" s="463">
        <v>145622.851731</v>
      </c>
      <c r="BL244" s="463">
        <v>362366.15669500001</v>
      </c>
      <c r="BM244" s="463">
        <v>14119.53629</v>
      </c>
      <c r="BN244" s="463">
        <v>329584.14497199998</v>
      </c>
      <c r="BO244" s="463">
        <v>152543.472416</v>
      </c>
      <c r="BP244" s="463">
        <v>11765.948845000001</v>
      </c>
      <c r="BQ244" s="463">
        <v>22313.970228999999</v>
      </c>
      <c r="BR244" s="463">
        <v>36534.600570000002</v>
      </c>
      <c r="BS244" s="463">
        <v>12198.218049999999</v>
      </c>
      <c r="BT244" s="463">
        <v>16745.557252999999</v>
      </c>
      <c r="BU244" s="463">
        <v>8924.7486509999999</v>
      </c>
      <c r="BV244" s="463">
        <v>31372.201201</v>
      </c>
      <c r="BW244" s="463">
        <v>27241.539124999999</v>
      </c>
      <c r="BX244" s="463">
        <v>83203.727316999997</v>
      </c>
      <c r="BY244" s="463">
        <v>76696.481333000003</v>
      </c>
      <c r="BZ244" s="463">
        <v>5245.4447069999997</v>
      </c>
      <c r="CA244" s="463">
        <v>14213.141174</v>
      </c>
    </row>
    <row r="245" spans="1:79" ht="15" x14ac:dyDescent="0.25">
      <c r="A245" s="449">
        <v>138</v>
      </c>
      <c r="B245" s="457"/>
      <c r="C245" s="457"/>
      <c r="D245" s="458" t="s">
        <v>452</v>
      </c>
      <c r="E245" s="463">
        <v>9015.4159369999998</v>
      </c>
      <c r="F245" s="463">
        <v>6649.5262469999998</v>
      </c>
      <c r="G245" s="463">
        <v>12125.805451</v>
      </c>
      <c r="H245" s="463">
        <v>96928.831915999996</v>
      </c>
      <c r="I245" s="463">
        <v>37204.153853999996</v>
      </c>
      <c r="J245" s="781">
        <v>6624.0442279999997</v>
      </c>
      <c r="K245" s="463">
        <v>26618.634151999999</v>
      </c>
      <c r="L245" s="463">
        <v>12619.42282</v>
      </c>
      <c r="M245" s="463">
        <v>38948.746072000002</v>
      </c>
      <c r="N245" s="463">
        <v>237918.86678000001</v>
      </c>
      <c r="O245" s="463">
        <v>15076.407638999999</v>
      </c>
      <c r="P245" s="463">
        <v>12582.751684000001</v>
      </c>
      <c r="Q245" s="463">
        <v>12261.546463999999</v>
      </c>
      <c r="R245" s="463">
        <v>5916.111124</v>
      </c>
      <c r="S245" s="463">
        <v>118247.47809400001</v>
      </c>
      <c r="T245" s="463">
        <v>45879.871639999998</v>
      </c>
      <c r="U245" s="463">
        <v>157754.34922999999</v>
      </c>
      <c r="V245" s="463">
        <v>338994.43957400002</v>
      </c>
      <c r="W245" s="463">
        <v>7870.6623390000004</v>
      </c>
      <c r="X245" s="463">
        <v>15871.962115</v>
      </c>
      <c r="Y245" s="655">
        <v>22937.554212999999</v>
      </c>
      <c r="Z245" s="656">
        <v>10478.443734</v>
      </c>
      <c r="AA245" s="463">
        <v>150952.53265899999</v>
      </c>
      <c r="AB245" s="463">
        <v>99882.650307000004</v>
      </c>
      <c r="AC245" s="463">
        <v>17760.613051</v>
      </c>
      <c r="AD245" s="463">
        <v>30152.095370999999</v>
      </c>
      <c r="AE245" s="463">
        <v>28109.902235000001</v>
      </c>
      <c r="AF245" s="463">
        <v>11351.299247999999</v>
      </c>
      <c r="AG245" s="463">
        <v>197570.001414</v>
      </c>
      <c r="AH245" s="463">
        <v>216556.469816</v>
      </c>
      <c r="AI245" s="463">
        <v>9419.299008</v>
      </c>
      <c r="AJ245" s="463">
        <v>19366.043331000001</v>
      </c>
      <c r="AK245" s="463">
        <v>5954.7476720000004</v>
      </c>
      <c r="AL245" s="463">
        <v>47346.862863000002</v>
      </c>
      <c r="AM245" s="463">
        <v>56213.492919999997</v>
      </c>
      <c r="AN245" s="463">
        <v>139947.90390999999</v>
      </c>
      <c r="AO245" s="463">
        <v>2968.743426</v>
      </c>
      <c r="AP245" s="463">
        <v>44833.701201999997</v>
      </c>
      <c r="AQ245" s="463">
        <v>2941.1720879999998</v>
      </c>
      <c r="AR245" s="781">
        <v>14409.746998000001</v>
      </c>
      <c r="AS245" s="463">
        <v>9056.9914680000002</v>
      </c>
      <c r="AT245" s="463">
        <v>9136.0447519999998</v>
      </c>
      <c r="AU245" s="463">
        <v>270017.99696399999</v>
      </c>
      <c r="AV245" s="463">
        <v>11087.012419000001</v>
      </c>
      <c r="AW245" s="463">
        <v>9888.4488930000007</v>
      </c>
      <c r="AX245" s="463">
        <v>183892.56970299999</v>
      </c>
      <c r="AY245" s="463">
        <v>175715.70150900001</v>
      </c>
      <c r="AZ245" s="463">
        <v>151004.193807</v>
      </c>
      <c r="BA245" s="463">
        <v>9875.9574350000003</v>
      </c>
      <c r="BB245" s="463">
        <v>112007.443596</v>
      </c>
      <c r="BC245" s="463">
        <v>8645.7715559999997</v>
      </c>
      <c r="BD245" s="463">
        <v>14779.485135999999</v>
      </c>
      <c r="BE245" s="463">
        <v>6807.7046339999997</v>
      </c>
      <c r="BF245" s="463">
        <v>3918.98272</v>
      </c>
      <c r="BG245" s="463">
        <v>13590.982255000001</v>
      </c>
      <c r="BH245" s="463">
        <v>39543.252968000001</v>
      </c>
      <c r="BI245" s="463">
        <v>11930.938470999999</v>
      </c>
      <c r="BJ245" s="463">
        <v>150884.188505</v>
      </c>
      <c r="BK245" s="463">
        <v>229678.896798</v>
      </c>
      <c r="BL245" s="463">
        <v>457450.86663599999</v>
      </c>
      <c r="BM245" s="463">
        <v>18219.22075</v>
      </c>
      <c r="BN245" s="463">
        <v>525797.671202</v>
      </c>
      <c r="BO245" s="463">
        <v>206941.23535199999</v>
      </c>
      <c r="BP245" s="463">
        <v>13329.445142</v>
      </c>
      <c r="BQ245" s="463">
        <v>31474.932622</v>
      </c>
      <c r="BR245" s="463">
        <v>31919.024797999999</v>
      </c>
      <c r="BS245" s="463">
        <v>14780.631058999999</v>
      </c>
      <c r="BT245" s="463">
        <v>19889.553252000002</v>
      </c>
      <c r="BU245" s="463">
        <v>7370.2632229999999</v>
      </c>
      <c r="BV245" s="463">
        <v>40056.853553000001</v>
      </c>
      <c r="BW245" s="463">
        <v>34807.124046999998</v>
      </c>
      <c r="BX245" s="463">
        <v>85067.728262999997</v>
      </c>
      <c r="BY245" s="463">
        <v>87251.439777000007</v>
      </c>
      <c r="BZ245" s="463">
        <v>5137.9694330000002</v>
      </c>
      <c r="CA245" s="463">
        <v>13324.676103</v>
      </c>
    </row>
    <row r="246" spans="1:79" ht="15" x14ac:dyDescent="0.25">
      <c r="A246" s="449">
        <v>139</v>
      </c>
      <c r="B246" s="459"/>
      <c r="C246" s="459" t="s">
        <v>527</v>
      </c>
      <c r="D246" s="460" t="s">
        <v>0</v>
      </c>
      <c r="E246" s="464">
        <v>83.077462999999995</v>
      </c>
      <c r="F246" s="464">
        <v>65.916089999999997</v>
      </c>
      <c r="G246" s="464">
        <v>153.85620599999999</v>
      </c>
      <c r="H246" s="464">
        <v>1859.569835</v>
      </c>
      <c r="I246" s="464">
        <v>283.32320499999997</v>
      </c>
      <c r="J246" s="782">
        <v>60.695498999999998</v>
      </c>
      <c r="K246" s="464">
        <v>144.84855999999999</v>
      </c>
      <c r="L246" s="464">
        <v>153.918823</v>
      </c>
      <c r="M246" s="464">
        <v>182.285867</v>
      </c>
      <c r="N246" s="464">
        <v>1448.7909090000001</v>
      </c>
      <c r="O246" s="464">
        <v>95.171417000000005</v>
      </c>
      <c r="P246" s="464">
        <v>168.119112</v>
      </c>
      <c r="Q246" s="464">
        <v>92.584405000000004</v>
      </c>
      <c r="R246" s="464">
        <v>71.983326000000005</v>
      </c>
      <c r="S246" s="464">
        <v>804.41499599999997</v>
      </c>
      <c r="T246" s="464">
        <v>524.830421</v>
      </c>
      <c r="U246" s="464">
        <v>1605.90336</v>
      </c>
      <c r="V246" s="464">
        <v>2149.9010269999999</v>
      </c>
      <c r="W246" s="464">
        <v>82.135309000000007</v>
      </c>
      <c r="X246" s="464">
        <v>100.47432000000001</v>
      </c>
      <c r="Y246" s="657">
        <v>121.17423100000001</v>
      </c>
      <c r="Z246" s="658">
        <v>95.010906000000006</v>
      </c>
      <c r="AA246" s="464">
        <v>1534.369083</v>
      </c>
      <c r="AB246" s="464">
        <v>663.47592299999997</v>
      </c>
      <c r="AC246" s="464">
        <v>118.31623500000001</v>
      </c>
      <c r="AD246" s="464">
        <v>452.107169</v>
      </c>
      <c r="AE246" s="464">
        <v>202.07230300000001</v>
      </c>
      <c r="AF246" s="464">
        <v>139.55919800000001</v>
      </c>
      <c r="AG246" s="464">
        <v>1164.369187</v>
      </c>
      <c r="AH246" s="464">
        <v>1435.104441</v>
      </c>
      <c r="AI246" s="464">
        <v>73.777452999999994</v>
      </c>
      <c r="AJ246" s="464">
        <v>217.31283999999999</v>
      </c>
      <c r="AK246" s="464">
        <v>80.278082999999995</v>
      </c>
      <c r="AL246" s="464">
        <v>287.741377</v>
      </c>
      <c r="AM246" s="464">
        <v>417.94558599999999</v>
      </c>
      <c r="AN246" s="464">
        <v>817.94452799999999</v>
      </c>
      <c r="AO246" s="464">
        <v>33.518360000000001</v>
      </c>
      <c r="AP246" s="464">
        <v>288.21547399999997</v>
      </c>
      <c r="AQ246" s="464">
        <v>34.936636999999997</v>
      </c>
      <c r="AR246" s="782">
        <v>102.58184199999999</v>
      </c>
      <c r="AS246" s="464">
        <v>65.633691999999996</v>
      </c>
      <c r="AT246" s="464">
        <v>99.615032999999997</v>
      </c>
      <c r="AU246" s="464">
        <v>2705.6697559999998</v>
      </c>
      <c r="AV246" s="464">
        <v>130.306736</v>
      </c>
      <c r="AW246" s="464">
        <v>102.907532</v>
      </c>
      <c r="AX246" s="464">
        <v>934.63734499999998</v>
      </c>
      <c r="AY246" s="464">
        <v>740.53688799999998</v>
      </c>
      <c r="AZ246" s="464">
        <v>1209.3603909999999</v>
      </c>
      <c r="BA246" s="464">
        <v>86.897154</v>
      </c>
      <c r="BB246" s="464">
        <v>671.68603099999996</v>
      </c>
      <c r="BC246" s="464">
        <v>72.951319999999996</v>
      </c>
      <c r="BD246" s="464">
        <v>128.94021599999999</v>
      </c>
      <c r="BE246" s="464">
        <v>80.345501999999996</v>
      </c>
      <c r="BF246" s="464">
        <v>44.273662999999999</v>
      </c>
      <c r="BG246" s="464">
        <v>95.954605999999998</v>
      </c>
      <c r="BH246" s="464">
        <v>243.45890600000001</v>
      </c>
      <c r="BI246" s="464">
        <v>101.35827500000001</v>
      </c>
      <c r="BJ246" s="464">
        <v>1030.387213</v>
      </c>
      <c r="BK246" s="464">
        <v>1875.1856290000001</v>
      </c>
      <c r="BL246" s="464">
        <v>6732.8326580000003</v>
      </c>
      <c r="BM246" s="464">
        <v>124.87255999999999</v>
      </c>
      <c r="BN246" s="464">
        <v>3869.9471400000002</v>
      </c>
      <c r="BO246" s="464">
        <v>2735.4017760000002</v>
      </c>
      <c r="BP246" s="464">
        <v>106.247973</v>
      </c>
      <c r="BQ246" s="464">
        <v>179.17166</v>
      </c>
      <c r="BR246" s="464">
        <v>576.08304499999997</v>
      </c>
      <c r="BS246" s="464">
        <v>103.81010000000001</v>
      </c>
      <c r="BT246" s="464">
        <v>160.25946500000001</v>
      </c>
      <c r="BU246" s="464">
        <v>87.489352999999994</v>
      </c>
      <c r="BV246" s="464">
        <v>267.70494300000001</v>
      </c>
      <c r="BW246" s="464">
        <v>226.69015300000001</v>
      </c>
      <c r="BX246" s="464">
        <v>1157.4355740000001</v>
      </c>
      <c r="BY246" s="464">
        <v>836.36003100000005</v>
      </c>
      <c r="BZ246" s="464">
        <v>49.837187999999998</v>
      </c>
      <c r="CA246" s="464">
        <v>131.27199300000001</v>
      </c>
    </row>
    <row r="247" spans="1:79" ht="15" x14ac:dyDescent="0.25">
      <c r="A247" s="449">
        <v>140</v>
      </c>
      <c r="B247" s="459"/>
      <c r="C247" s="459"/>
      <c r="D247" s="460" t="s">
        <v>451</v>
      </c>
      <c r="E247" s="464">
        <v>197.32417599999999</v>
      </c>
      <c r="F247" s="464">
        <v>149.621759</v>
      </c>
      <c r="G247" s="464">
        <v>310.557322</v>
      </c>
      <c r="H247" s="464">
        <v>3704.6264080000001</v>
      </c>
      <c r="I247" s="464">
        <v>770.79084799999998</v>
      </c>
      <c r="J247" s="782">
        <v>143.959552</v>
      </c>
      <c r="K247" s="464">
        <v>477.61266999999998</v>
      </c>
      <c r="L247" s="464">
        <v>306.49748099999999</v>
      </c>
      <c r="M247" s="464">
        <v>650.66186900000002</v>
      </c>
      <c r="N247" s="464">
        <v>5906.933497</v>
      </c>
      <c r="O247" s="464">
        <v>286.73233199999999</v>
      </c>
      <c r="P247" s="464">
        <v>328.21687800000001</v>
      </c>
      <c r="Q247" s="464">
        <v>243.397886</v>
      </c>
      <c r="R247" s="464">
        <v>143.002802</v>
      </c>
      <c r="S247" s="464">
        <v>2758.8033569999998</v>
      </c>
      <c r="T247" s="464">
        <v>1165.797959</v>
      </c>
      <c r="U247" s="464">
        <v>4793.4612710000001</v>
      </c>
      <c r="V247" s="464">
        <v>9307.1789590000008</v>
      </c>
      <c r="W247" s="464">
        <v>178.19009700000001</v>
      </c>
      <c r="X247" s="464">
        <v>292.20584600000001</v>
      </c>
      <c r="Y247" s="657">
        <v>400.28807699999999</v>
      </c>
      <c r="Z247" s="658">
        <v>220.19217699999999</v>
      </c>
      <c r="AA247" s="464">
        <v>3833.9683620000001</v>
      </c>
      <c r="AB247" s="464">
        <v>2203.7290280000002</v>
      </c>
      <c r="AC247" s="464">
        <v>342.45874500000002</v>
      </c>
      <c r="AD247" s="464">
        <v>873.22512900000004</v>
      </c>
      <c r="AE247" s="464">
        <v>551.92274499999996</v>
      </c>
      <c r="AF247" s="464">
        <v>288.582268</v>
      </c>
      <c r="AG247" s="464">
        <v>4981.5167460000002</v>
      </c>
      <c r="AH247" s="464">
        <v>5452.2195320000001</v>
      </c>
      <c r="AI247" s="464">
        <v>197.07577499999999</v>
      </c>
      <c r="AJ247" s="464">
        <v>466.41184399999997</v>
      </c>
      <c r="AK247" s="464">
        <v>156.57631000000001</v>
      </c>
      <c r="AL247" s="464">
        <v>890.89590499999997</v>
      </c>
      <c r="AM247" s="464">
        <v>1051.452534</v>
      </c>
      <c r="AN247" s="464">
        <v>2989.089571</v>
      </c>
      <c r="AO247" s="464">
        <v>68.860262000000006</v>
      </c>
      <c r="AP247" s="464">
        <v>848.39617399999997</v>
      </c>
      <c r="AQ247" s="464">
        <v>71.215525999999997</v>
      </c>
      <c r="AR247" s="782">
        <v>282.84475800000001</v>
      </c>
      <c r="AS247" s="464">
        <v>174.202898</v>
      </c>
      <c r="AT247" s="464">
        <v>210.44601</v>
      </c>
      <c r="AU247" s="464">
        <v>10216.677142</v>
      </c>
      <c r="AV247" s="464">
        <v>258.40199000000001</v>
      </c>
      <c r="AW247" s="464">
        <v>224.272368</v>
      </c>
      <c r="AX247" s="464">
        <v>3679.2505460000002</v>
      </c>
      <c r="AY247" s="464">
        <v>2651.7166520000001</v>
      </c>
      <c r="AZ247" s="464">
        <v>5313.1578639999998</v>
      </c>
      <c r="BA247" s="464">
        <v>211.187296</v>
      </c>
      <c r="BB247" s="464">
        <v>2742.3538840000001</v>
      </c>
      <c r="BC247" s="464">
        <v>184.47433899999999</v>
      </c>
      <c r="BD247" s="464">
        <v>298.55336799999998</v>
      </c>
      <c r="BE247" s="464">
        <v>162.110207</v>
      </c>
      <c r="BF247" s="464">
        <v>94.686916999999994</v>
      </c>
      <c r="BG247" s="464">
        <v>263.31689999999998</v>
      </c>
      <c r="BH247" s="464">
        <v>693.97202200000004</v>
      </c>
      <c r="BI247" s="464">
        <v>257.03799900000001</v>
      </c>
      <c r="BJ247" s="464">
        <v>3571.2723639999999</v>
      </c>
      <c r="BK247" s="464">
        <v>8099.1179060000004</v>
      </c>
      <c r="BL247" s="464">
        <v>15404.988272000001</v>
      </c>
      <c r="BM247" s="464">
        <v>367.45012200000002</v>
      </c>
      <c r="BN247" s="464">
        <v>18499.019226</v>
      </c>
      <c r="BO247" s="464">
        <v>6069.0883100000001</v>
      </c>
      <c r="BP247" s="464">
        <v>270.92695800000001</v>
      </c>
      <c r="BQ247" s="464">
        <v>583.08227099999999</v>
      </c>
      <c r="BR247" s="464">
        <v>1131.681869</v>
      </c>
      <c r="BS247" s="464">
        <v>291.67467599999998</v>
      </c>
      <c r="BT247" s="464">
        <v>413.34606000000002</v>
      </c>
      <c r="BU247" s="464">
        <v>179.61385100000001</v>
      </c>
      <c r="BV247" s="464">
        <v>785.92976299999998</v>
      </c>
      <c r="BW247" s="464">
        <v>661.77140699999995</v>
      </c>
      <c r="BX247" s="464">
        <v>2629.3278730000002</v>
      </c>
      <c r="BY247" s="464">
        <v>2013.323709</v>
      </c>
      <c r="BZ247" s="464">
        <v>111.669194</v>
      </c>
      <c r="CA247" s="464">
        <v>295.85056100000003</v>
      </c>
    </row>
    <row r="248" spans="1:79" ht="15" x14ac:dyDescent="0.25">
      <c r="A248" s="449">
        <v>141</v>
      </c>
      <c r="B248" s="459"/>
      <c r="C248" s="459"/>
      <c r="D248" s="460" t="s">
        <v>1</v>
      </c>
      <c r="E248" s="464">
        <v>169.34674200000001</v>
      </c>
      <c r="F248" s="464">
        <v>132.54889299999999</v>
      </c>
      <c r="G248" s="464">
        <v>306.80795999999998</v>
      </c>
      <c r="H248" s="464">
        <v>5014.332007</v>
      </c>
      <c r="I248" s="464">
        <v>623.63003300000003</v>
      </c>
      <c r="J248" s="782">
        <v>123.688187</v>
      </c>
      <c r="K248" s="464">
        <v>333.28311200000002</v>
      </c>
      <c r="L248" s="464">
        <v>308.66329899999999</v>
      </c>
      <c r="M248" s="464">
        <v>432.50786799999997</v>
      </c>
      <c r="N248" s="464">
        <v>3740.6628580000001</v>
      </c>
      <c r="O248" s="464">
        <v>211.12927199999999</v>
      </c>
      <c r="P248" s="464">
        <v>332.33626500000003</v>
      </c>
      <c r="Q248" s="464">
        <v>194.90547699999999</v>
      </c>
      <c r="R248" s="464">
        <v>139.42689300000001</v>
      </c>
      <c r="S248" s="464">
        <v>1957.744578</v>
      </c>
      <c r="T248" s="464">
        <v>1142.751188</v>
      </c>
      <c r="U248" s="464">
        <v>4930.7059140000001</v>
      </c>
      <c r="V248" s="464">
        <v>5864.4947629999997</v>
      </c>
      <c r="W248" s="464">
        <v>162.43442200000001</v>
      </c>
      <c r="X248" s="464">
        <v>220.30509699999999</v>
      </c>
      <c r="Y248" s="657">
        <v>278.13533000000001</v>
      </c>
      <c r="Z248" s="658">
        <v>192.20067499999999</v>
      </c>
      <c r="AA248" s="464">
        <v>3437.3943119999999</v>
      </c>
      <c r="AB248" s="464">
        <v>1559.211618</v>
      </c>
      <c r="AC248" s="464">
        <v>258.280869</v>
      </c>
      <c r="AD248" s="464">
        <v>935.77515300000005</v>
      </c>
      <c r="AE248" s="464">
        <v>436.18161300000003</v>
      </c>
      <c r="AF248" s="464">
        <v>278.181802</v>
      </c>
      <c r="AG248" s="464">
        <v>3090.00108</v>
      </c>
      <c r="AH248" s="464">
        <v>3632.3283179999999</v>
      </c>
      <c r="AI248" s="464">
        <v>156.795671</v>
      </c>
      <c r="AJ248" s="464">
        <v>440.71809100000002</v>
      </c>
      <c r="AK248" s="464">
        <v>155.55842200000001</v>
      </c>
      <c r="AL248" s="464">
        <v>668.27310299999999</v>
      </c>
      <c r="AM248" s="464">
        <v>896.04735100000005</v>
      </c>
      <c r="AN248" s="464">
        <v>1984.9185729999999</v>
      </c>
      <c r="AO248" s="464">
        <v>65.542888000000005</v>
      </c>
      <c r="AP248" s="464">
        <v>636.22813499999995</v>
      </c>
      <c r="AQ248" s="464">
        <v>67.868724999999998</v>
      </c>
      <c r="AR248" s="782">
        <v>220.35797600000001</v>
      </c>
      <c r="AS248" s="464">
        <v>139.197836</v>
      </c>
      <c r="AT248" s="464">
        <v>196.069749</v>
      </c>
      <c r="AU248" s="464">
        <v>7345.5621300000003</v>
      </c>
      <c r="AV248" s="464">
        <v>249.69090700000001</v>
      </c>
      <c r="AW248" s="464">
        <v>206.48281</v>
      </c>
      <c r="AX248" s="464">
        <v>2412.1439529999998</v>
      </c>
      <c r="AY248" s="464">
        <v>1765.7746400000001</v>
      </c>
      <c r="AZ248" s="464">
        <v>3183.5546800000002</v>
      </c>
      <c r="BA248" s="464">
        <v>178.97261599999999</v>
      </c>
      <c r="BB248" s="464">
        <v>1729.8667419999999</v>
      </c>
      <c r="BC248" s="464">
        <v>152.46665200000001</v>
      </c>
      <c r="BD248" s="464">
        <v>260.58238499999999</v>
      </c>
      <c r="BE248" s="464">
        <v>156.70004599999999</v>
      </c>
      <c r="BF248" s="464">
        <v>87.282096999999993</v>
      </c>
      <c r="BG248" s="464">
        <v>205.24144699999999</v>
      </c>
      <c r="BH248" s="464">
        <v>539.36037999999996</v>
      </c>
      <c r="BI248" s="464">
        <v>211.484219</v>
      </c>
      <c r="BJ248" s="464">
        <v>2537.6218610000001</v>
      </c>
      <c r="BK248" s="464">
        <v>4952.8145759999998</v>
      </c>
      <c r="BL248" s="464">
        <v>16573.395959000001</v>
      </c>
      <c r="BM248" s="464">
        <v>277.046313</v>
      </c>
      <c r="BN248" s="464">
        <v>10792.64435</v>
      </c>
      <c r="BO248" s="464">
        <v>5951.6256629999998</v>
      </c>
      <c r="BP248" s="464">
        <v>221.29567399999999</v>
      </c>
      <c r="BQ248" s="464">
        <v>409.71098599999999</v>
      </c>
      <c r="BR248" s="464">
        <v>1494.539839</v>
      </c>
      <c r="BS248" s="464">
        <v>225.353498</v>
      </c>
      <c r="BT248" s="464">
        <v>339.12534099999999</v>
      </c>
      <c r="BU248" s="464">
        <v>171.37189900000001</v>
      </c>
      <c r="BV248" s="464">
        <v>600.10044500000004</v>
      </c>
      <c r="BW248" s="464">
        <v>496.857596</v>
      </c>
      <c r="BX248" s="464">
        <v>2981.3003950000002</v>
      </c>
      <c r="BY248" s="464">
        <v>1826.9456459999999</v>
      </c>
      <c r="BZ248" s="464">
        <v>98.632737000000006</v>
      </c>
      <c r="CA248" s="464">
        <v>264.81309299999998</v>
      </c>
    </row>
    <row r="249" spans="1:79" ht="15" x14ac:dyDescent="0.25">
      <c r="A249" s="449">
        <v>142</v>
      </c>
      <c r="B249" s="459"/>
      <c r="C249" s="459"/>
      <c r="D249" s="460" t="s">
        <v>452</v>
      </c>
      <c r="E249" s="464">
        <v>167.48467400000001</v>
      </c>
      <c r="F249" s="464">
        <v>123.634286</v>
      </c>
      <c r="G249" s="464">
        <v>232.48737399999999</v>
      </c>
      <c r="H249" s="464">
        <v>1895.7237090000001</v>
      </c>
      <c r="I249" s="464">
        <v>682.36197600000003</v>
      </c>
      <c r="J249" s="782">
        <v>122.024767</v>
      </c>
      <c r="K249" s="464">
        <v>466.60493000000002</v>
      </c>
      <c r="L249" s="464">
        <v>231.39028200000001</v>
      </c>
      <c r="M249" s="464">
        <v>653.66184499999997</v>
      </c>
      <c r="N249" s="464">
        <v>3684.610314</v>
      </c>
      <c r="O249" s="464">
        <v>271.30461700000001</v>
      </c>
      <c r="P249" s="464">
        <v>241.67753099999999</v>
      </c>
      <c r="Q249" s="464">
        <v>218.300229</v>
      </c>
      <c r="R249" s="464">
        <v>108.09240699999999</v>
      </c>
      <c r="S249" s="464">
        <v>1761.2150839999999</v>
      </c>
      <c r="T249" s="464">
        <v>841.12030400000003</v>
      </c>
      <c r="U249" s="464">
        <v>2390.610021</v>
      </c>
      <c r="V249" s="464">
        <v>5347.5178830000004</v>
      </c>
      <c r="W249" s="464">
        <v>143.510527</v>
      </c>
      <c r="X249" s="464">
        <v>272.49254300000001</v>
      </c>
      <c r="Y249" s="657">
        <v>393.18904199999997</v>
      </c>
      <c r="Z249" s="658">
        <v>184.156691</v>
      </c>
      <c r="AA249" s="464">
        <v>2445.1845490000001</v>
      </c>
      <c r="AB249" s="464">
        <v>1490.71397</v>
      </c>
      <c r="AC249" s="464">
        <v>319.19988799999999</v>
      </c>
      <c r="AD249" s="464">
        <v>587.871171</v>
      </c>
      <c r="AE249" s="464">
        <v>500.015874</v>
      </c>
      <c r="AF249" s="464">
        <v>222.16218799999999</v>
      </c>
      <c r="AG249" s="464">
        <v>3060.524038</v>
      </c>
      <c r="AH249" s="464">
        <v>3361.4537529999998</v>
      </c>
      <c r="AI249" s="464">
        <v>177.513575</v>
      </c>
      <c r="AJ249" s="464">
        <v>369.13971800000002</v>
      </c>
      <c r="AK249" s="464">
        <v>116.280261</v>
      </c>
      <c r="AL249" s="464">
        <v>766.18862799999999</v>
      </c>
      <c r="AM249" s="464">
        <v>887.80288599999994</v>
      </c>
      <c r="AN249" s="464">
        <v>2071.8932989999998</v>
      </c>
      <c r="AO249" s="464">
        <v>53.750329000000001</v>
      </c>
      <c r="AP249" s="464">
        <v>792.02234999999996</v>
      </c>
      <c r="AQ249" s="464">
        <v>54.788271000000002</v>
      </c>
      <c r="AR249" s="782">
        <v>257.90392300000002</v>
      </c>
      <c r="AS249" s="464">
        <v>156.34010499999999</v>
      </c>
      <c r="AT249" s="464">
        <v>166.367954</v>
      </c>
      <c r="AU249" s="464">
        <v>4566.0103779999999</v>
      </c>
      <c r="AV249" s="464">
        <v>200.397614</v>
      </c>
      <c r="AW249" s="464">
        <v>180.19602699999999</v>
      </c>
      <c r="AX249" s="464">
        <v>2786.3532789999999</v>
      </c>
      <c r="AY249" s="464">
        <v>2591.0576639999999</v>
      </c>
      <c r="AZ249" s="464">
        <v>2521.2634290000001</v>
      </c>
      <c r="BA249" s="464">
        <v>180.607122</v>
      </c>
      <c r="BB249" s="464">
        <v>1729.953434</v>
      </c>
      <c r="BC249" s="464">
        <v>160.95967200000001</v>
      </c>
      <c r="BD249" s="464">
        <v>249.20337000000001</v>
      </c>
      <c r="BE249" s="464">
        <v>123.79422599999999</v>
      </c>
      <c r="BF249" s="464">
        <v>75.321717000000007</v>
      </c>
      <c r="BG249" s="464">
        <v>240.13300699999999</v>
      </c>
      <c r="BH249" s="464">
        <v>622.55297299999995</v>
      </c>
      <c r="BI249" s="464">
        <v>226.087344</v>
      </c>
      <c r="BJ249" s="464">
        <v>2293.7600929999999</v>
      </c>
      <c r="BK249" s="464">
        <v>3806.170955</v>
      </c>
      <c r="BL249" s="464">
        <v>7326.072956</v>
      </c>
      <c r="BM249" s="464">
        <v>342.88011999999998</v>
      </c>
      <c r="BN249" s="464">
        <v>8723.7693550000004</v>
      </c>
      <c r="BO249" s="464">
        <v>3258.578669</v>
      </c>
      <c r="BP249" s="464">
        <v>241.42546100000001</v>
      </c>
      <c r="BQ249" s="464">
        <v>564.52759900000001</v>
      </c>
      <c r="BR249" s="464">
        <v>611.616038</v>
      </c>
      <c r="BS249" s="464">
        <v>268.08308</v>
      </c>
      <c r="BT249" s="464">
        <v>360.77609100000001</v>
      </c>
      <c r="BU249" s="464">
        <v>138.867482</v>
      </c>
      <c r="BV249" s="464">
        <v>701.48867700000005</v>
      </c>
      <c r="BW249" s="464">
        <v>618.15263000000004</v>
      </c>
      <c r="BX249" s="464">
        <v>1423.225359</v>
      </c>
      <c r="BY249" s="464">
        <v>1419.9422279999999</v>
      </c>
      <c r="BZ249" s="464">
        <v>92.315987000000007</v>
      </c>
      <c r="CA249" s="464">
        <v>242.20782800000001</v>
      </c>
    </row>
    <row r="250" spans="1:79" ht="15" x14ac:dyDescent="0.25">
      <c r="A250" s="449">
        <v>143</v>
      </c>
      <c r="B250" s="457"/>
      <c r="C250" s="457" t="s">
        <v>528</v>
      </c>
      <c r="D250" s="458" t="s">
        <v>0</v>
      </c>
      <c r="E250" s="463">
        <v>0.242254</v>
      </c>
      <c r="F250" s="463">
        <v>0.37454799999999999</v>
      </c>
      <c r="G250" s="463">
        <v>7.2889540000000004</v>
      </c>
      <c r="H250" s="463">
        <v>805.96735200000001</v>
      </c>
      <c r="I250" s="463">
        <v>18.788665999999999</v>
      </c>
      <c r="J250" s="781">
        <v>0.23257700000000001</v>
      </c>
      <c r="K250" s="463">
        <v>1.4067559999999999</v>
      </c>
      <c r="L250" s="463">
        <v>14.260693</v>
      </c>
      <c r="M250" s="463">
        <v>1.2907599999999999</v>
      </c>
      <c r="N250" s="463">
        <v>503.62779499999999</v>
      </c>
      <c r="O250" s="463">
        <v>0.90534099999999995</v>
      </c>
      <c r="P250" s="463">
        <v>12.075511000000001</v>
      </c>
      <c r="Q250" s="463">
        <v>0.448382</v>
      </c>
      <c r="R250" s="463">
        <v>1.162312</v>
      </c>
      <c r="S250" s="463">
        <v>264.39121399999999</v>
      </c>
      <c r="T250" s="463">
        <v>111.194506</v>
      </c>
      <c r="U250" s="463">
        <v>887.63786100000004</v>
      </c>
      <c r="V250" s="463">
        <v>839.04592000000002</v>
      </c>
      <c r="W250" s="463">
        <v>2.3659319999999999</v>
      </c>
      <c r="X250" s="463">
        <v>0.91512899999999997</v>
      </c>
      <c r="Y250" s="655">
        <v>0.56703999999999999</v>
      </c>
      <c r="Z250" s="656">
        <v>0.44150099999999998</v>
      </c>
      <c r="AA250" s="463">
        <v>577.29608099999996</v>
      </c>
      <c r="AB250" s="463">
        <v>231.25106199999999</v>
      </c>
      <c r="AC250" s="463">
        <v>2.037264</v>
      </c>
      <c r="AD250" s="463">
        <v>60.635047999999998</v>
      </c>
      <c r="AE250" s="463">
        <v>4.345472</v>
      </c>
      <c r="AF250" s="463">
        <v>5.8572769999999998</v>
      </c>
      <c r="AG250" s="463">
        <v>374.47314999999998</v>
      </c>
      <c r="AH250" s="463">
        <v>517.399271</v>
      </c>
      <c r="AI250" s="463">
        <v>0.538636</v>
      </c>
      <c r="AJ250" s="463">
        <v>17.98677</v>
      </c>
      <c r="AK250" s="463">
        <v>2.2134969999999998</v>
      </c>
      <c r="AL250" s="463">
        <v>41.328980000000001</v>
      </c>
      <c r="AM250" s="463">
        <v>24.928094000000002</v>
      </c>
      <c r="AN250" s="463">
        <v>236.155463</v>
      </c>
      <c r="AO250" s="463">
        <v>0.99802500000000005</v>
      </c>
      <c r="AP250" s="463">
        <v>23.497561000000001</v>
      </c>
      <c r="AQ250" s="463">
        <v>3.5323E-2</v>
      </c>
      <c r="AR250" s="781">
        <v>1.063774</v>
      </c>
      <c r="AS250" s="463">
        <v>0.32589499999999999</v>
      </c>
      <c r="AT250" s="463">
        <v>1.874681</v>
      </c>
      <c r="AU250" s="463">
        <v>1539.7558710000001</v>
      </c>
      <c r="AV250" s="463">
        <v>7.6511579999999997</v>
      </c>
      <c r="AW250" s="463">
        <v>4.5716409999999996</v>
      </c>
      <c r="AX250" s="463">
        <v>189.01208199999999</v>
      </c>
      <c r="AY250" s="463">
        <v>16.735679000000001</v>
      </c>
      <c r="AZ250" s="463">
        <v>620.12519699999996</v>
      </c>
      <c r="BA250" s="463">
        <v>1.6394040000000001</v>
      </c>
      <c r="BB250" s="463">
        <v>221.345316</v>
      </c>
      <c r="BC250" s="463">
        <v>0.69809500000000002</v>
      </c>
      <c r="BD250" s="463">
        <v>1.520435</v>
      </c>
      <c r="BE250" s="463">
        <v>2.519571</v>
      </c>
      <c r="BF250" s="463">
        <v>0.25191400000000003</v>
      </c>
      <c r="BG250" s="463">
        <v>1.5173190000000001</v>
      </c>
      <c r="BH250" s="463">
        <v>11.934506000000001</v>
      </c>
      <c r="BI250" s="463">
        <v>0.94520199999999999</v>
      </c>
      <c r="BJ250" s="463">
        <v>308.80647399999998</v>
      </c>
      <c r="BK250" s="463">
        <v>996.771885</v>
      </c>
      <c r="BL250" s="463">
        <v>4121.1578030000001</v>
      </c>
      <c r="BM250" s="463">
        <v>2.8975399999999998</v>
      </c>
      <c r="BN250" s="463">
        <v>1901.626485</v>
      </c>
      <c r="BO250" s="463">
        <v>1672.664139</v>
      </c>
      <c r="BP250" s="463">
        <v>4.369758</v>
      </c>
      <c r="BQ250" s="463">
        <v>2.628409</v>
      </c>
      <c r="BR250" s="463">
        <v>210.043713</v>
      </c>
      <c r="BS250" s="463">
        <v>0.66583599999999998</v>
      </c>
      <c r="BT250" s="463">
        <v>16.407071999999999</v>
      </c>
      <c r="BU250" s="463">
        <v>1.3312539999999999</v>
      </c>
      <c r="BV250" s="463">
        <v>17.055315</v>
      </c>
      <c r="BW250" s="463">
        <v>3.3607209999999998</v>
      </c>
      <c r="BX250" s="463">
        <v>432.650036</v>
      </c>
      <c r="BY250" s="463">
        <v>241.335306</v>
      </c>
      <c r="BZ250" s="463">
        <v>2.9704079999999999</v>
      </c>
      <c r="CA250" s="463">
        <v>1.7235910000000001</v>
      </c>
    </row>
    <row r="251" spans="1:79" ht="15" x14ac:dyDescent="0.25">
      <c r="A251" s="449">
        <v>144</v>
      </c>
      <c r="B251" s="457"/>
      <c r="C251" s="457"/>
      <c r="D251" s="458" t="s">
        <v>451</v>
      </c>
      <c r="E251" s="463">
        <v>0.40067199999999997</v>
      </c>
      <c r="F251" s="463">
        <v>0.45916800000000002</v>
      </c>
      <c r="G251" s="463">
        <v>10.193839000000001</v>
      </c>
      <c r="H251" s="463">
        <v>1422.1311020000001</v>
      </c>
      <c r="I251" s="463">
        <v>32.821108000000002</v>
      </c>
      <c r="J251" s="781">
        <v>0.389824</v>
      </c>
      <c r="K251" s="463">
        <v>4.9971810000000003</v>
      </c>
      <c r="L251" s="463">
        <v>12.94486</v>
      </c>
      <c r="M251" s="463">
        <v>5.3816940000000004</v>
      </c>
      <c r="N251" s="463">
        <v>2506.758448</v>
      </c>
      <c r="O251" s="463">
        <v>2.362241</v>
      </c>
      <c r="P251" s="463">
        <v>12.815343</v>
      </c>
      <c r="Q251" s="463">
        <v>0.41388200000000003</v>
      </c>
      <c r="R251" s="463">
        <v>0.92125800000000002</v>
      </c>
      <c r="S251" s="463">
        <v>1008.693907</v>
      </c>
      <c r="T251" s="463">
        <v>189.710714</v>
      </c>
      <c r="U251" s="463">
        <v>2457.043212</v>
      </c>
      <c r="V251" s="463">
        <v>4513.5885209999997</v>
      </c>
      <c r="W251" s="463">
        <v>1.8990419999999999</v>
      </c>
      <c r="X251" s="463">
        <v>2.3922140000000001</v>
      </c>
      <c r="Y251" s="655">
        <v>1.9069929999999999</v>
      </c>
      <c r="Z251" s="656">
        <v>0.65615999999999997</v>
      </c>
      <c r="AA251" s="463">
        <v>1211.572533</v>
      </c>
      <c r="AB251" s="463">
        <v>746.54256199999998</v>
      </c>
      <c r="AC251" s="463">
        <v>3.2223709999999999</v>
      </c>
      <c r="AD251" s="463">
        <v>98.887180000000001</v>
      </c>
      <c r="AE251" s="463">
        <v>7.2339370000000001</v>
      </c>
      <c r="AF251" s="463">
        <v>6.900226</v>
      </c>
      <c r="AG251" s="463">
        <v>2154.0008290000001</v>
      </c>
      <c r="AH251" s="463">
        <v>2303.009967</v>
      </c>
      <c r="AI251" s="463">
        <v>0.96262000000000003</v>
      </c>
      <c r="AJ251" s="463">
        <v>18.352464000000001</v>
      </c>
      <c r="AK251" s="463">
        <v>2.1270159999999998</v>
      </c>
      <c r="AL251" s="463">
        <v>113.452213</v>
      </c>
      <c r="AM251" s="463">
        <v>51.060890000000001</v>
      </c>
      <c r="AN251" s="463">
        <v>974.54571499999997</v>
      </c>
      <c r="AO251" s="463">
        <v>0.54513199999999995</v>
      </c>
      <c r="AP251" s="463">
        <v>28.025189000000001</v>
      </c>
      <c r="AQ251" s="463">
        <v>4.8565999999999998E-2</v>
      </c>
      <c r="AR251" s="781">
        <v>2.2134680000000002</v>
      </c>
      <c r="AS251" s="463">
        <v>0.78468800000000005</v>
      </c>
      <c r="AT251" s="463">
        <v>1.502659</v>
      </c>
      <c r="AU251" s="463">
        <v>6272.4102050000001</v>
      </c>
      <c r="AV251" s="463">
        <v>2.5128740000000001</v>
      </c>
      <c r="AW251" s="463">
        <v>4.5742979999999998</v>
      </c>
      <c r="AX251" s="463">
        <v>1018.64034</v>
      </c>
      <c r="AY251" s="463">
        <v>93.982640000000004</v>
      </c>
      <c r="AZ251" s="463">
        <v>3161.7765169999998</v>
      </c>
      <c r="BA251" s="463">
        <v>2.4086470000000002</v>
      </c>
      <c r="BB251" s="463">
        <v>1138.085881</v>
      </c>
      <c r="BC251" s="463">
        <v>1.6374629999999999</v>
      </c>
      <c r="BD251" s="463">
        <v>2.041687</v>
      </c>
      <c r="BE251" s="463">
        <v>2.2527249999999999</v>
      </c>
      <c r="BF251" s="463">
        <v>0.27464</v>
      </c>
      <c r="BG251" s="463">
        <v>2.0609690000000001</v>
      </c>
      <c r="BH251" s="463">
        <v>31.434543999999999</v>
      </c>
      <c r="BI251" s="463">
        <v>1.0868</v>
      </c>
      <c r="BJ251" s="463">
        <v>1276.796458</v>
      </c>
      <c r="BK251" s="463">
        <v>4872.2058550000002</v>
      </c>
      <c r="BL251" s="463">
        <v>8040.6455210000004</v>
      </c>
      <c r="BM251" s="463">
        <v>5.6489919999999998</v>
      </c>
      <c r="BN251" s="463">
        <v>11163.260903</v>
      </c>
      <c r="BO251" s="463">
        <v>2850.2582109999998</v>
      </c>
      <c r="BP251" s="463">
        <v>2.2943380000000002</v>
      </c>
      <c r="BQ251" s="463">
        <v>8.4960839999999997</v>
      </c>
      <c r="BR251" s="463">
        <v>364.05707799999999</v>
      </c>
      <c r="BS251" s="463">
        <v>1.9774160000000001</v>
      </c>
      <c r="BT251" s="463">
        <v>19.914003000000001</v>
      </c>
      <c r="BU251" s="463">
        <v>1.255223</v>
      </c>
      <c r="BV251" s="463">
        <v>49.650196999999999</v>
      </c>
      <c r="BW251" s="463">
        <v>6.4441930000000003</v>
      </c>
      <c r="BX251" s="463">
        <v>957.72207600000002</v>
      </c>
      <c r="BY251" s="463">
        <v>477.65098399999999</v>
      </c>
      <c r="BZ251" s="463">
        <v>2.1210849999999999</v>
      </c>
      <c r="CA251" s="463">
        <v>2.6798039999999999</v>
      </c>
    </row>
    <row r="252" spans="1:79" ht="15" x14ac:dyDescent="0.25">
      <c r="A252" s="449">
        <v>145</v>
      </c>
      <c r="B252" s="457"/>
      <c r="C252" s="457"/>
      <c r="D252" s="458" t="s">
        <v>1</v>
      </c>
      <c r="E252" s="463">
        <v>0.81855800000000001</v>
      </c>
      <c r="F252" s="463">
        <v>1.0333669999999999</v>
      </c>
      <c r="G252" s="463">
        <v>21.827663000000001</v>
      </c>
      <c r="H252" s="463">
        <v>2931.860064</v>
      </c>
      <c r="I252" s="463">
        <v>55.422178000000002</v>
      </c>
      <c r="J252" s="781">
        <v>0.71608899999999998</v>
      </c>
      <c r="K252" s="463">
        <v>5.2961749999999999</v>
      </c>
      <c r="L252" s="463">
        <v>35.117043000000002</v>
      </c>
      <c r="M252" s="463">
        <v>5.1710029999999998</v>
      </c>
      <c r="N252" s="463">
        <v>1500.72218</v>
      </c>
      <c r="O252" s="463">
        <v>2.776513</v>
      </c>
      <c r="P252" s="463">
        <v>30.15587</v>
      </c>
      <c r="Q252" s="463">
        <v>0.87506700000000004</v>
      </c>
      <c r="R252" s="463">
        <v>2.5687679999999999</v>
      </c>
      <c r="S252" s="463">
        <v>730.87507300000004</v>
      </c>
      <c r="T252" s="463">
        <v>303.248851</v>
      </c>
      <c r="U252" s="463">
        <v>3296.3333200000002</v>
      </c>
      <c r="V252" s="463">
        <v>2736.4342729999998</v>
      </c>
      <c r="W252" s="463">
        <v>3.806673</v>
      </c>
      <c r="X252" s="463">
        <v>3.1452369999999998</v>
      </c>
      <c r="Y252" s="655">
        <v>2.063685</v>
      </c>
      <c r="Z252" s="656">
        <v>1.252537</v>
      </c>
      <c r="AA252" s="463">
        <v>1394.813633</v>
      </c>
      <c r="AB252" s="463">
        <v>561.73056399999996</v>
      </c>
      <c r="AC252" s="463">
        <v>4.4467030000000003</v>
      </c>
      <c r="AD252" s="463">
        <v>182.29883000000001</v>
      </c>
      <c r="AE252" s="463">
        <v>13.439158000000001</v>
      </c>
      <c r="AF252" s="463">
        <v>16.063624000000001</v>
      </c>
      <c r="AG252" s="463">
        <v>1221.896461</v>
      </c>
      <c r="AH252" s="463">
        <v>1499.1734550000001</v>
      </c>
      <c r="AI252" s="463">
        <v>1.7414050000000001</v>
      </c>
      <c r="AJ252" s="463">
        <v>42.301946999999998</v>
      </c>
      <c r="AK252" s="463">
        <v>5.2933459999999997</v>
      </c>
      <c r="AL252" s="463">
        <v>114.259134</v>
      </c>
      <c r="AM252" s="463">
        <v>78.285416999999995</v>
      </c>
      <c r="AN252" s="463">
        <v>627.68471599999998</v>
      </c>
      <c r="AO252" s="463">
        <v>1.8571409999999999</v>
      </c>
      <c r="AP252" s="463">
        <v>45.032111</v>
      </c>
      <c r="AQ252" s="463">
        <v>0.10513400000000001</v>
      </c>
      <c r="AR252" s="781">
        <v>3.0112540000000001</v>
      </c>
      <c r="AS252" s="463">
        <v>1.316864</v>
      </c>
      <c r="AT252" s="463">
        <v>3.654353</v>
      </c>
      <c r="AU252" s="463">
        <v>4651.1774059999998</v>
      </c>
      <c r="AV252" s="463">
        <v>9.9468460000000007</v>
      </c>
      <c r="AW252" s="463">
        <v>10.290119000000001</v>
      </c>
      <c r="AX252" s="463">
        <v>651.03902000000005</v>
      </c>
      <c r="AY252" s="463">
        <v>63.092987000000001</v>
      </c>
      <c r="AZ252" s="463">
        <v>1778.4518009999999</v>
      </c>
      <c r="BA252" s="463">
        <v>3.8404880000000001</v>
      </c>
      <c r="BB252" s="463">
        <v>666.90936999999997</v>
      </c>
      <c r="BC252" s="463">
        <v>2.423962</v>
      </c>
      <c r="BD252" s="463">
        <v>3.112536</v>
      </c>
      <c r="BE252" s="463">
        <v>5.2890090000000001</v>
      </c>
      <c r="BF252" s="463">
        <v>0.53297499999999998</v>
      </c>
      <c r="BG252" s="463">
        <v>2.999539</v>
      </c>
      <c r="BH252" s="463">
        <v>37.379292</v>
      </c>
      <c r="BI252" s="463">
        <v>2.45546</v>
      </c>
      <c r="BJ252" s="463">
        <v>910.36267599999996</v>
      </c>
      <c r="BK252" s="463">
        <v>2852.6195990000001</v>
      </c>
      <c r="BL252" s="463">
        <v>10942.033176000001</v>
      </c>
      <c r="BM252" s="463">
        <v>9.1431419999999992</v>
      </c>
      <c r="BN252" s="463">
        <v>6057.8203240000003</v>
      </c>
      <c r="BO252" s="463">
        <v>3598.9662229999999</v>
      </c>
      <c r="BP252" s="463">
        <v>6.7613519999999996</v>
      </c>
      <c r="BQ252" s="463">
        <v>7.9574109999999996</v>
      </c>
      <c r="BR252" s="463">
        <v>778.024854</v>
      </c>
      <c r="BS252" s="463">
        <v>3.2742399999999998</v>
      </c>
      <c r="BT252" s="463">
        <v>32.311667</v>
      </c>
      <c r="BU252" s="463">
        <v>3.3599060000000001</v>
      </c>
      <c r="BV252" s="463">
        <v>51.510773999999998</v>
      </c>
      <c r="BW252" s="463">
        <v>8.3017400000000006</v>
      </c>
      <c r="BX252" s="463">
        <v>1520.8142989999999</v>
      </c>
      <c r="BY252" s="463">
        <v>583.08596399999999</v>
      </c>
      <c r="BZ252" s="463">
        <v>3.7970329999999999</v>
      </c>
      <c r="CA252" s="463">
        <v>5.3159530000000004</v>
      </c>
    </row>
    <row r="253" spans="1:79" ht="15.75" thickBot="1" x14ac:dyDescent="0.3">
      <c r="A253" s="449">
        <v>146</v>
      </c>
      <c r="B253" s="457"/>
      <c r="C253" s="457"/>
      <c r="D253" s="458" t="s">
        <v>452</v>
      </c>
      <c r="E253" s="463">
        <v>1.7949E-2</v>
      </c>
      <c r="F253" s="463">
        <v>1.3754000000000001E-2</v>
      </c>
      <c r="G253" s="463">
        <v>0.40610299999999999</v>
      </c>
      <c r="H253" s="463">
        <v>62.610435000000003</v>
      </c>
      <c r="I253" s="463">
        <v>1.7921609999999999</v>
      </c>
      <c r="J253" s="783">
        <v>1.4541999999999999E-2</v>
      </c>
      <c r="K253" s="463">
        <v>0.74354900000000002</v>
      </c>
      <c r="L253" s="463">
        <v>0.42489500000000002</v>
      </c>
      <c r="M253" s="463">
        <v>0.46165499999999998</v>
      </c>
      <c r="N253" s="463">
        <v>232.81984199999999</v>
      </c>
      <c r="O253" s="463">
        <v>0.192908</v>
      </c>
      <c r="P253" s="463">
        <v>0.440307</v>
      </c>
      <c r="Q253" s="463">
        <v>2.7480000000000001E-2</v>
      </c>
      <c r="R253" s="463">
        <v>3.0018E-2</v>
      </c>
      <c r="S253" s="463">
        <v>46.369211999999997</v>
      </c>
      <c r="T253" s="463">
        <v>14.547412</v>
      </c>
      <c r="U253" s="463">
        <v>98.233119000000002</v>
      </c>
      <c r="V253" s="463">
        <v>456.184437</v>
      </c>
      <c r="W253" s="463">
        <v>7.3746999999999993E-2</v>
      </c>
      <c r="X253" s="463">
        <v>0.220191</v>
      </c>
      <c r="Y253" s="659">
        <v>0.15637100000000001</v>
      </c>
      <c r="Z253" s="660">
        <v>2.6102E-2</v>
      </c>
      <c r="AA253" s="463">
        <v>46.414428000000001</v>
      </c>
      <c r="AB253" s="463">
        <v>42.781019000000001</v>
      </c>
      <c r="AC253" s="463">
        <v>0.19730500000000001</v>
      </c>
      <c r="AD253" s="463">
        <v>5.2912800000000004</v>
      </c>
      <c r="AE253" s="463">
        <v>0.53420500000000004</v>
      </c>
      <c r="AF253" s="463">
        <v>0.197022</v>
      </c>
      <c r="AG253" s="463">
        <v>194.61174800000001</v>
      </c>
      <c r="AH253" s="463">
        <v>213.327913</v>
      </c>
      <c r="AI253" s="463">
        <v>4.7685999999999999E-2</v>
      </c>
      <c r="AJ253" s="463">
        <v>0.62888999999999995</v>
      </c>
      <c r="AK253" s="463">
        <v>5.8410999999999998E-2</v>
      </c>
      <c r="AL253" s="463">
        <v>11.940277</v>
      </c>
      <c r="AM253" s="463">
        <v>4.9583769999999996</v>
      </c>
      <c r="AN253" s="463">
        <v>51.942011999999998</v>
      </c>
      <c r="AO253" s="463">
        <v>2.2644999999999998E-2</v>
      </c>
      <c r="AP253" s="463">
        <v>1.583772</v>
      </c>
      <c r="AQ253" s="463">
        <v>1.291E-3</v>
      </c>
      <c r="AR253" s="783">
        <v>0.164856</v>
      </c>
      <c r="AS253" s="463">
        <v>4.5201999999999999E-2</v>
      </c>
      <c r="AT253" s="463">
        <v>5.3227999999999998E-2</v>
      </c>
      <c r="AU253" s="463">
        <v>642.14484300000004</v>
      </c>
      <c r="AV253" s="463">
        <v>0.131824</v>
      </c>
      <c r="AW253" s="463">
        <v>0.198188</v>
      </c>
      <c r="AX253" s="463">
        <v>92.339558999999994</v>
      </c>
      <c r="AY253" s="463">
        <v>9.3021689999999992</v>
      </c>
      <c r="AZ253" s="463">
        <v>327.060878</v>
      </c>
      <c r="BA253" s="463">
        <v>9.7108E-2</v>
      </c>
      <c r="BB253" s="463">
        <v>106.41915</v>
      </c>
      <c r="BC253" s="463">
        <v>9.5042000000000001E-2</v>
      </c>
      <c r="BD253" s="463">
        <v>0.15390499999999999</v>
      </c>
      <c r="BE253" s="463">
        <v>6.7181000000000005E-2</v>
      </c>
      <c r="BF253" s="463">
        <v>7.1780000000000004E-3</v>
      </c>
      <c r="BG253" s="463">
        <v>0.10599500000000001</v>
      </c>
      <c r="BH253" s="463">
        <v>4.6813060000000002</v>
      </c>
      <c r="BI253" s="463">
        <v>4.7491999999999999E-2</v>
      </c>
      <c r="BJ253" s="463">
        <v>61.208503</v>
      </c>
      <c r="BK253" s="463">
        <v>508.82700399999999</v>
      </c>
      <c r="BL253" s="463">
        <v>502.00849099999999</v>
      </c>
      <c r="BM253" s="463">
        <v>0.304593</v>
      </c>
      <c r="BN253" s="463">
        <v>1194.863859</v>
      </c>
      <c r="BO253" s="463">
        <v>184.93823699999999</v>
      </c>
      <c r="BP253" s="463">
        <v>0.13164699999999999</v>
      </c>
      <c r="BQ253" s="463">
        <v>0.64676199999999995</v>
      </c>
      <c r="BR253" s="463">
        <v>8.6371929999999999</v>
      </c>
      <c r="BS253" s="463">
        <v>0.106548</v>
      </c>
      <c r="BT253" s="463">
        <v>1.2012020000000001</v>
      </c>
      <c r="BU253" s="463">
        <v>4.403E-2</v>
      </c>
      <c r="BV253" s="463">
        <v>7.1484509999999997</v>
      </c>
      <c r="BW253" s="463">
        <v>0.41541800000000001</v>
      </c>
      <c r="BX253" s="463">
        <v>26.659103000000002</v>
      </c>
      <c r="BY253" s="463">
        <v>55.138458</v>
      </c>
      <c r="BZ253" s="463">
        <v>6.1668000000000001E-2</v>
      </c>
      <c r="CA253" s="463">
        <v>8.2460000000000006E-2</v>
      </c>
    </row>
    <row r="254" spans="1:79" ht="18.75" customHeight="1" x14ac:dyDescent="0.35">
      <c r="A254" s="449">
        <v>147</v>
      </c>
      <c r="B254" s="445" t="s">
        <v>465</v>
      </c>
      <c r="C254" s="446">
        <v>2040</v>
      </c>
      <c r="D254" s="447"/>
      <c r="E254" s="465"/>
      <c r="F254" s="465"/>
      <c r="G254" s="465"/>
      <c r="H254" s="465"/>
      <c r="I254" s="465"/>
      <c r="J254" s="465"/>
      <c r="K254" s="465"/>
      <c r="L254" s="465"/>
      <c r="M254" s="465"/>
      <c r="N254" s="465"/>
      <c r="O254" s="465"/>
      <c r="P254" s="465"/>
      <c r="Q254" s="465"/>
      <c r="R254" s="465"/>
      <c r="S254" s="465"/>
      <c r="T254" s="465"/>
      <c r="U254" s="465"/>
      <c r="V254" s="465"/>
      <c r="W254" s="465"/>
      <c r="X254" s="465"/>
      <c r="Y254" s="465"/>
      <c r="Z254" s="465"/>
      <c r="AA254" s="465"/>
      <c r="AB254" s="465"/>
      <c r="AC254" s="465"/>
      <c r="AD254" s="465"/>
      <c r="AE254" s="465"/>
      <c r="AF254" s="465"/>
      <c r="AG254" s="465"/>
      <c r="AH254" s="465"/>
      <c r="AI254" s="465"/>
      <c r="AJ254" s="465"/>
      <c r="AK254" s="465"/>
      <c r="AL254" s="465"/>
      <c r="AM254" s="465"/>
      <c r="AN254" s="465"/>
      <c r="AO254" s="465"/>
      <c r="AP254" s="465"/>
      <c r="AQ254" s="465"/>
      <c r="AR254" s="465"/>
      <c r="AS254" s="465"/>
      <c r="AT254" s="465"/>
      <c r="AU254" s="465"/>
      <c r="AV254" s="465"/>
      <c r="AW254" s="465"/>
      <c r="AX254" s="465"/>
      <c r="AY254" s="465"/>
      <c r="AZ254" s="465"/>
      <c r="BA254" s="465"/>
      <c r="BB254" s="465"/>
      <c r="BC254" s="465"/>
      <c r="BD254" s="465"/>
      <c r="BE254" s="465"/>
      <c r="BF254" s="465"/>
      <c r="BG254" s="465"/>
      <c r="BH254" s="465"/>
      <c r="BI254" s="465"/>
      <c r="BJ254" s="465"/>
      <c r="BK254" s="465"/>
      <c r="BL254" s="639"/>
      <c r="BM254" s="465"/>
      <c r="BN254" s="465"/>
      <c r="BO254" s="465"/>
      <c r="BP254" s="465"/>
      <c r="BQ254" s="465"/>
      <c r="BR254" s="465"/>
      <c r="BS254" s="465"/>
      <c r="BT254" s="465"/>
      <c r="BU254" s="465"/>
      <c r="BV254" s="465"/>
      <c r="BW254" s="465"/>
      <c r="BX254" s="465"/>
      <c r="BY254" s="465"/>
      <c r="BZ254" s="465"/>
      <c r="CA254" s="465"/>
    </row>
    <row r="255" spans="1:79" ht="15" x14ac:dyDescent="0.25">
      <c r="A255" s="449">
        <v>148</v>
      </c>
      <c r="B255" s="440" t="s">
        <v>464</v>
      </c>
      <c r="C255" s="441" t="s">
        <v>529</v>
      </c>
      <c r="D255" s="442" t="s">
        <v>0</v>
      </c>
      <c r="E255" s="461">
        <v>21710.797381</v>
      </c>
      <c r="F255" s="461">
        <v>28329.774556</v>
      </c>
      <c r="G255" s="461">
        <v>70793.730509000001</v>
      </c>
      <c r="H255" s="461">
        <v>473815.78562799998</v>
      </c>
      <c r="I255" s="461">
        <v>85682.996671000001</v>
      </c>
      <c r="J255" s="461">
        <v>14725.080442</v>
      </c>
      <c r="K255" s="461">
        <v>15240.962030000001</v>
      </c>
      <c r="L255" s="461">
        <v>72145.831143999996</v>
      </c>
      <c r="M255" s="461">
        <v>25301.255481</v>
      </c>
      <c r="N255" s="461">
        <v>95869.983754999994</v>
      </c>
      <c r="O255" s="461">
        <v>25539.689539999999</v>
      </c>
      <c r="P255" s="461">
        <v>55281.169944000001</v>
      </c>
      <c r="Q255" s="461">
        <v>17279.508709999998</v>
      </c>
      <c r="R255" s="461">
        <v>41600.244766999997</v>
      </c>
      <c r="S255" s="461">
        <v>90550.762325999996</v>
      </c>
      <c r="T255" s="461">
        <v>176239.30338600001</v>
      </c>
      <c r="U255" s="461">
        <v>270202.384777</v>
      </c>
      <c r="V255" s="461">
        <v>116536.796023</v>
      </c>
      <c r="W255" s="461">
        <v>34040.817725000001</v>
      </c>
      <c r="X255" s="461">
        <v>17895.183242999999</v>
      </c>
      <c r="Y255" s="461">
        <v>13670.724344</v>
      </c>
      <c r="Z255" s="461">
        <v>30446.838417999999</v>
      </c>
      <c r="AA255" s="461">
        <v>246251.27407099999</v>
      </c>
      <c r="AB255" s="461">
        <v>75426.746939999997</v>
      </c>
      <c r="AC255" s="461">
        <v>42808.113085999998</v>
      </c>
      <c r="AD255" s="461">
        <v>144947.90395199999</v>
      </c>
      <c r="AE255" s="461">
        <v>36729.776253000004</v>
      </c>
      <c r="AF255" s="461">
        <v>61268.590336000001</v>
      </c>
      <c r="AG255" s="461">
        <v>84485.176061000006</v>
      </c>
      <c r="AH255" s="461">
        <v>110434.96734800001</v>
      </c>
      <c r="AI255" s="461">
        <v>16538.260839999999</v>
      </c>
      <c r="AJ255" s="461">
        <v>79944.476423999993</v>
      </c>
      <c r="AK255" s="461">
        <v>31779.084973000001</v>
      </c>
      <c r="AL255" s="461">
        <v>88738.210401999997</v>
      </c>
      <c r="AM255" s="461">
        <v>99614.873823999995</v>
      </c>
      <c r="AN255" s="461">
        <v>90082.094140999994</v>
      </c>
      <c r="AO255" s="461">
        <v>17065.733687</v>
      </c>
      <c r="AP255" s="461">
        <v>61650.261052000002</v>
      </c>
      <c r="AQ255" s="461">
        <v>14512.506702000001</v>
      </c>
      <c r="AR255" s="461">
        <v>22096.358681000002</v>
      </c>
      <c r="AS255" s="461">
        <v>20703.540368999998</v>
      </c>
      <c r="AT255" s="461">
        <v>27900.698461</v>
      </c>
      <c r="AU255" s="461">
        <v>158060.95256400001</v>
      </c>
      <c r="AV255" s="461">
        <v>36513.626386000004</v>
      </c>
      <c r="AW255" s="461">
        <v>33661.574100999998</v>
      </c>
      <c r="AX255" s="461">
        <v>121461.01093400001</v>
      </c>
      <c r="AY255" s="461">
        <v>84312.555640999999</v>
      </c>
      <c r="AZ255" s="461">
        <v>54753.222749</v>
      </c>
      <c r="BA255" s="461">
        <v>15477.489398</v>
      </c>
      <c r="BB255" s="461">
        <v>44484.690394999998</v>
      </c>
      <c r="BC255" s="461">
        <v>14576.126949</v>
      </c>
      <c r="BD255" s="461">
        <v>39054.767283000001</v>
      </c>
      <c r="BE255" s="461">
        <v>27322.295855</v>
      </c>
      <c r="BF255" s="461">
        <v>28669.339556999999</v>
      </c>
      <c r="BG255" s="461">
        <v>15439.824358</v>
      </c>
      <c r="BH255" s="461">
        <v>55533.564313000003</v>
      </c>
      <c r="BI255" s="461">
        <v>32336.769657000001</v>
      </c>
      <c r="BJ255" s="461">
        <v>143090.957731</v>
      </c>
      <c r="BK255" s="461">
        <v>74501.206839999999</v>
      </c>
      <c r="BL255" s="640">
        <v>765513.23410500004</v>
      </c>
      <c r="BM255" s="461">
        <v>29065.128503</v>
      </c>
      <c r="BN255" s="461">
        <v>139428.041272</v>
      </c>
      <c r="BO255" s="461">
        <v>186001.35749699999</v>
      </c>
      <c r="BP255" s="461">
        <v>28303.462808</v>
      </c>
      <c r="BQ255" s="461">
        <v>21911.672759000001</v>
      </c>
      <c r="BR255" s="461">
        <v>213169.20509</v>
      </c>
      <c r="BS255" s="461">
        <v>26352.084132</v>
      </c>
      <c r="BT255" s="461">
        <v>43174.135198000004</v>
      </c>
      <c r="BU255" s="461">
        <v>25909.972968999999</v>
      </c>
      <c r="BV255" s="461">
        <v>64216.938324000002</v>
      </c>
      <c r="BW255" s="461">
        <v>34714.400336999999</v>
      </c>
      <c r="BX255" s="461">
        <v>405279.53996999998</v>
      </c>
      <c r="BY255" s="461">
        <v>214349.27855799999</v>
      </c>
      <c r="BZ255" s="461">
        <v>21515.061441999998</v>
      </c>
      <c r="CA255" s="461">
        <v>34775.799920999998</v>
      </c>
    </row>
    <row r="256" spans="1:79" ht="15" x14ac:dyDescent="0.25">
      <c r="A256" s="449">
        <v>149</v>
      </c>
      <c r="B256" s="440"/>
      <c r="C256" s="441"/>
      <c r="D256" s="442" t="s">
        <v>451</v>
      </c>
      <c r="E256" s="461">
        <v>80654.059634000005</v>
      </c>
      <c r="F256" s="461">
        <v>96693.523130000001</v>
      </c>
      <c r="G256" s="461">
        <v>250838.269883</v>
      </c>
      <c r="H256" s="461">
        <v>1741106.554182</v>
      </c>
      <c r="I256" s="461">
        <v>280591.23973299999</v>
      </c>
      <c r="J256" s="461">
        <v>58270.311847999998</v>
      </c>
      <c r="K256" s="461">
        <v>57603.431728000003</v>
      </c>
      <c r="L256" s="461">
        <v>220665.879205</v>
      </c>
      <c r="M256" s="461">
        <v>84165.860872000005</v>
      </c>
      <c r="N256" s="461">
        <v>337877.40331800003</v>
      </c>
      <c r="O256" s="461">
        <v>83209.259411000006</v>
      </c>
      <c r="P256" s="461">
        <v>192250.15609599999</v>
      </c>
      <c r="Q256" s="461">
        <v>58711.091644</v>
      </c>
      <c r="R256" s="461">
        <v>151434.372191</v>
      </c>
      <c r="S256" s="461">
        <v>330599.33187300002</v>
      </c>
      <c r="T256" s="461">
        <v>670767.01604799996</v>
      </c>
      <c r="U256" s="461">
        <v>917590.27007700002</v>
      </c>
      <c r="V256" s="461">
        <v>361548.35927399999</v>
      </c>
      <c r="W256" s="461">
        <v>103959.348738</v>
      </c>
      <c r="X256" s="461">
        <v>46971.538472</v>
      </c>
      <c r="Y256" s="461">
        <v>47371.712541000001</v>
      </c>
      <c r="Z256" s="461">
        <v>113639.34896800001</v>
      </c>
      <c r="AA256" s="461">
        <v>913978.63303400006</v>
      </c>
      <c r="AB256" s="461">
        <v>247972.331737</v>
      </c>
      <c r="AC256" s="461">
        <v>126362.50052099999</v>
      </c>
      <c r="AD256" s="461">
        <v>598981.91014000005</v>
      </c>
      <c r="AE256" s="461">
        <v>117680.326218</v>
      </c>
      <c r="AF256" s="461">
        <v>219054.10655200001</v>
      </c>
      <c r="AG256" s="461">
        <v>307352.41796799999</v>
      </c>
      <c r="AH256" s="461">
        <v>380787.20230100001</v>
      </c>
      <c r="AI256" s="461">
        <v>65332.241823999997</v>
      </c>
      <c r="AJ256" s="461">
        <v>292442.731501</v>
      </c>
      <c r="AK256" s="461">
        <v>112662.80316900001</v>
      </c>
      <c r="AL256" s="461">
        <v>289997.04439400003</v>
      </c>
      <c r="AM256" s="461">
        <v>346552.69708499999</v>
      </c>
      <c r="AN256" s="461">
        <v>319809.61506500002</v>
      </c>
      <c r="AO256" s="461">
        <v>59981.428075000003</v>
      </c>
      <c r="AP256" s="461">
        <v>213800.19023000001</v>
      </c>
      <c r="AQ256" s="461">
        <v>49983.681796999997</v>
      </c>
      <c r="AR256" s="461">
        <v>71522.562139000001</v>
      </c>
      <c r="AS256" s="461">
        <v>74789.618180999998</v>
      </c>
      <c r="AT256" s="461">
        <v>103990.725664</v>
      </c>
      <c r="AU256" s="461">
        <v>544198.79408200004</v>
      </c>
      <c r="AV256" s="461">
        <v>101301.3594</v>
      </c>
      <c r="AW256" s="461">
        <v>107545.198214</v>
      </c>
      <c r="AX256" s="461">
        <v>405422.804061</v>
      </c>
      <c r="AY256" s="461">
        <v>262743.216442</v>
      </c>
      <c r="AZ256" s="461">
        <v>155436.56136600001</v>
      </c>
      <c r="BA256" s="461">
        <v>59088.433267</v>
      </c>
      <c r="BB256" s="461">
        <v>153077.778082</v>
      </c>
      <c r="BC256" s="461">
        <v>49646.966916999998</v>
      </c>
      <c r="BD256" s="461">
        <v>137032.09113099999</v>
      </c>
      <c r="BE256" s="461">
        <v>109541.746423</v>
      </c>
      <c r="BF256" s="461">
        <v>91836.843162000005</v>
      </c>
      <c r="BG256" s="461">
        <v>54484.989147</v>
      </c>
      <c r="BH256" s="461">
        <v>192965.25344199999</v>
      </c>
      <c r="BI256" s="461">
        <v>113482.519162</v>
      </c>
      <c r="BJ256" s="461">
        <v>540411.63773900003</v>
      </c>
      <c r="BK256" s="461">
        <v>223626.56924400001</v>
      </c>
      <c r="BL256" s="640">
        <v>3151678.3494759998</v>
      </c>
      <c r="BM256" s="461">
        <v>107131.00113600001</v>
      </c>
      <c r="BN256" s="461">
        <v>456278.83085500001</v>
      </c>
      <c r="BO256" s="461">
        <v>680892.43138600001</v>
      </c>
      <c r="BP256" s="461">
        <v>77889.630583000006</v>
      </c>
      <c r="BQ256" s="461">
        <v>71339.087390999994</v>
      </c>
      <c r="BR256" s="461">
        <v>802941.06382399995</v>
      </c>
      <c r="BS256" s="461">
        <v>100679.364986</v>
      </c>
      <c r="BT256" s="461">
        <v>137629.840142</v>
      </c>
      <c r="BU256" s="461">
        <v>92119.405668000007</v>
      </c>
      <c r="BV256" s="461">
        <v>234672.359761</v>
      </c>
      <c r="BW256" s="461">
        <v>125317.98887099999</v>
      </c>
      <c r="BX256" s="461">
        <v>1447046.4921530001</v>
      </c>
      <c r="BY256" s="461">
        <v>685171.57509599999</v>
      </c>
      <c r="BZ256" s="461">
        <v>58043.872969999997</v>
      </c>
      <c r="CA256" s="461">
        <v>130577.81799</v>
      </c>
    </row>
    <row r="257" spans="1:79" ht="15" x14ac:dyDescent="0.25">
      <c r="A257" s="449">
        <v>150</v>
      </c>
      <c r="B257" s="440"/>
      <c r="C257" s="441"/>
      <c r="D257" s="442" t="s">
        <v>1</v>
      </c>
      <c r="E257" s="461">
        <v>65133.891898000002</v>
      </c>
      <c r="F257" s="461">
        <v>79563.004595999999</v>
      </c>
      <c r="G257" s="461">
        <v>203964.050968</v>
      </c>
      <c r="H257" s="461">
        <v>1405601.1664100001</v>
      </c>
      <c r="I257" s="461">
        <v>232326.203301</v>
      </c>
      <c r="J257" s="461">
        <v>45842.462221000002</v>
      </c>
      <c r="K257" s="461">
        <v>43782.530870000002</v>
      </c>
      <c r="L257" s="461">
        <v>187135.13914700001</v>
      </c>
      <c r="M257" s="461">
        <v>69741.384714999993</v>
      </c>
      <c r="N257" s="461">
        <v>216231.30716500001</v>
      </c>
      <c r="O257" s="461">
        <v>69453.301718000002</v>
      </c>
      <c r="P257" s="461">
        <v>158414.21738099999</v>
      </c>
      <c r="Q257" s="461">
        <v>47624.007933000001</v>
      </c>
      <c r="R257" s="461">
        <v>121344.418829</v>
      </c>
      <c r="S257" s="461">
        <v>223192.34401900001</v>
      </c>
      <c r="T257" s="461">
        <v>536688.50183099997</v>
      </c>
      <c r="U257" s="461">
        <v>707287.76475900004</v>
      </c>
      <c r="V257" s="461">
        <v>261456.658941</v>
      </c>
      <c r="W257" s="461">
        <v>89088.456221</v>
      </c>
      <c r="X257" s="461">
        <v>40875.474945000002</v>
      </c>
      <c r="Y257" s="461">
        <v>37868.572405999999</v>
      </c>
      <c r="Z257" s="461">
        <v>90747.885716000004</v>
      </c>
      <c r="AA257" s="461">
        <v>694966.71991999994</v>
      </c>
      <c r="AB257" s="461">
        <v>169525.90358499999</v>
      </c>
      <c r="AC257" s="461">
        <v>105090.05437</v>
      </c>
      <c r="AD257" s="461">
        <v>467219.07288599998</v>
      </c>
      <c r="AE257" s="461">
        <v>96487.418328999993</v>
      </c>
      <c r="AF257" s="461">
        <v>177518.345653</v>
      </c>
      <c r="AG257" s="461">
        <v>199849.465601</v>
      </c>
      <c r="AH257" s="461">
        <v>261612.75233399999</v>
      </c>
      <c r="AI257" s="461">
        <v>51351.559315999999</v>
      </c>
      <c r="AJ257" s="461">
        <v>234098.08607300001</v>
      </c>
      <c r="AK257" s="461">
        <v>92147.307327999995</v>
      </c>
      <c r="AL257" s="461">
        <v>233689.05546999999</v>
      </c>
      <c r="AM257" s="461">
        <v>280188.645532</v>
      </c>
      <c r="AN257" s="461">
        <v>207892.825816</v>
      </c>
      <c r="AO257" s="461">
        <v>47968.651450999998</v>
      </c>
      <c r="AP257" s="461">
        <v>173640.63502799999</v>
      </c>
      <c r="AQ257" s="461">
        <v>41405.624374999999</v>
      </c>
      <c r="AR257" s="461">
        <v>58548.585851000003</v>
      </c>
      <c r="AS257" s="461">
        <v>60421.393910999999</v>
      </c>
      <c r="AT257" s="461">
        <v>82521.635496999996</v>
      </c>
      <c r="AU257" s="461">
        <v>398727.84263600002</v>
      </c>
      <c r="AV257" s="461">
        <v>85976.445991000001</v>
      </c>
      <c r="AW257" s="461">
        <v>87894.042038</v>
      </c>
      <c r="AX257" s="461">
        <v>299211.82850300003</v>
      </c>
      <c r="AY257" s="461">
        <v>206034.773644</v>
      </c>
      <c r="AZ257" s="461">
        <v>108254.24370799999</v>
      </c>
      <c r="BA257" s="461">
        <v>45073.160693999998</v>
      </c>
      <c r="BB257" s="461">
        <v>96769.155408999999</v>
      </c>
      <c r="BC257" s="461">
        <v>40111.532536999999</v>
      </c>
      <c r="BD257" s="461">
        <v>111191.71737</v>
      </c>
      <c r="BE257" s="461">
        <v>84967.931475999998</v>
      </c>
      <c r="BF257" s="461">
        <v>76966.689601999999</v>
      </c>
      <c r="BG257" s="461">
        <v>42769.846341999997</v>
      </c>
      <c r="BH257" s="461">
        <v>153719.701206</v>
      </c>
      <c r="BI257" s="461">
        <v>92308.985291999998</v>
      </c>
      <c r="BJ257" s="461">
        <v>378597.31293900002</v>
      </c>
      <c r="BK257" s="461">
        <v>149987.29604300001</v>
      </c>
      <c r="BL257" s="640">
        <v>2395865.9049630002</v>
      </c>
      <c r="BM257" s="461">
        <v>86708.405524999995</v>
      </c>
      <c r="BN257" s="461">
        <v>286090.56485000002</v>
      </c>
      <c r="BO257" s="461">
        <v>506317.763935</v>
      </c>
      <c r="BP257" s="461">
        <v>66653.698480000006</v>
      </c>
      <c r="BQ257" s="461">
        <v>53974.024803</v>
      </c>
      <c r="BR257" s="461">
        <v>642623.28801400005</v>
      </c>
      <c r="BS257" s="461">
        <v>79724.225086000006</v>
      </c>
      <c r="BT257" s="461">
        <v>113082.194737</v>
      </c>
      <c r="BU257" s="461">
        <v>74395.329727000004</v>
      </c>
      <c r="BV257" s="461">
        <v>188167.62563200001</v>
      </c>
      <c r="BW257" s="461">
        <v>95093.963149000003</v>
      </c>
      <c r="BX257" s="461">
        <v>1145211.6430629999</v>
      </c>
      <c r="BY257" s="461">
        <v>553527.56488800002</v>
      </c>
      <c r="BZ257" s="461">
        <v>51465.596066999999</v>
      </c>
      <c r="CA257" s="461">
        <v>102242.94844199999</v>
      </c>
    </row>
    <row r="258" spans="1:79" ht="15" x14ac:dyDescent="0.25">
      <c r="A258" s="449">
        <v>151</v>
      </c>
      <c r="B258" s="440"/>
      <c r="C258" s="441"/>
      <c r="D258" s="442" t="s">
        <v>452</v>
      </c>
      <c r="E258" s="461">
        <v>39379.230173999997</v>
      </c>
      <c r="F258" s="461">
        <v>48337.033374999999</v>
      </c>
      <c r="G258" s="461">
        <v>124854.592235</v>
      </c>
      <c r="H258" s="461">
        <v>870544.74953999999</v>
      </c>
      <c r="I258" s="461">
        <v>142436.78437400001</v>
      </c>
      <c r="J258" s="461">
        <v>28834.439125000001</v>
      </c>
      <c r="K258" s="461">
        <v>27749.870245999999</v>
      </c>
      <c r="L258" s="461">
        <v>111456.32191</v>
      </c>
      <c r="M258" s="461">
        <v>43479.643507000001</v>
      </c>
      <c r="N258" s="461">
        <v>226819.07898300001</v>
      </c>
      <c r="O258" s="461">
        <v>42799.065822999997</v>
      </c>
      <c r="P258" s="461">
        <v>93065.253880999997</v>
      </c>
      <c r="Q258" s="461">
        <v>28327.384316</v>
      </c>
      <c r="R258" s="461">
        <v>76926.267773</v>
      </c>
      <c r="S258" s="461">
        <v>154322.85083000001</v>
      </c>
      <c r="T258" s="461">
        <v>327164.49124800001</v>
      </c>
      <c r="U258" s="461">
        <v>447503.10265299998</v>
      </c>
      <c r="V258" s="461">
        <v>244178.58364600001</v>
      </c>
      <c r="W258" s="461">
        <v>50951.550676999999</v>
      </c>
      <c r="X258" s="461">
        <v>22559.202687000001</v>
      </c>
      <c r="Y258" s="461">
        <v>23164.502368000001</v>
      </c>
      <c r="Z258" s="461">
        <v>55435.975274999997</v>
      </c>
      <c r="AA258" s="461">
        <v>435080.59993899998</v>
      </c>
      <c r="AB258" s="461">
        <v>116420.71528400001</v>
      </c>
      <c r="AC258" s="461">
        <v>66928.823785</v>
      </c>
      <c r="AD258" s="461">
        <v>289047.746025</v>
      </c>
      <c r="AE258" s="461">
        <v>56239.855732999997</v>
      </c>
      <c r="AF258" s="461">
        <v>108937.710764</v>
      </c>
      <c r="AG258" s="461">
        <v>204808.44175599999</v>
      </c>
      <c r="AH258" s="461">
        <v>241023.64236599999</v>
      </c>
      <c r="AI258" s="461">
        <v>31858.495462999999</v>
      </c>
      <c r="AJ258" s="461">
        <v>144253.03640000001</v>
      </c>
      <c r="AK258" s="461">
        <v>54710.512179999998</v>
      </c>
      <c r="AL258" s="461">
        <v>137370.61573600001</v>
      </c>
      <c r="AM258" s="461">
        <v>167044.43704200001</v>
      </c>
      <c r="AN258" s="461">
        <v>149911.786631</v>
      </c>
      <c r="AO258" s="461">
        <v>31005.050487</v>
      </c>
      <c r="AP258" s="461">
        <v>104101.467844</v>
      </c>
      <c r="AQ258" s="461">
        <v>24604.873609999999</v>
      </c>
      <c r="AR258" s="461">
        <v>34439.662912</v>
      </c>
      <c r="AS258" s="461">
        <v>38510.562059000004</v>
      </c>
      <c r="AT258" s="461">
        <v>49913.717475999998</v>
      </c>
      <c r="AU258" s="461">
        <v>319476.46662999998</v>
      </c>
      <c r="AV258" s="461">
        <v>49987.633904000002</v>
      </c>
      <c r="AW258" s="461">
        <v>52365.906534000002</v>
      </c>
      <c r="AX258" s="461">
        <v>250457.18392099999</v>
      </c>
      <c r="AY258" s="461">
        <v>151538.64152500001</v>
      </c>
      <c r="AZ258" s="461">
        <v>108804.21741500001</v>
      </c>
      <c r="BA258" s="461">
        <v>28015.069431</v>
      </c>
      <c r="BB258" s="461">
        <v>104291.96199900001</v>
      </c>
      <c r="BC258" s="461">
        <v>23948.072729</v>
      </c>
      <c r="BD258" s="461">
        <v>67470.962172</v>
      </c>
      <c r="BE258" s="461">
        <v>52422.665775000001</v>
      </c>
      <c r="BF258" s="461">
        <v>45475.760969000003</v>
      </c>
      <c r="BG258" s="461">
        <v>26053.449971999999</v>
      </c>
      <c r="BH258" s="461">
        <v>99180.402231999993</v>
      </c>
      <c r="BI258" s="461">
        <v>56715.167946000001</v>
      </c>
      <c r="BJ258" s="461">
        <v>255225.37718099999</v>
      </c>
      <c r="BK258" s="461">
        <v>161827.95993400001</v>
      </c>
      <c r="BL258" s="640">
        <v>1585402.4688609999</v>
      </c>
      <c r="BM258" s="461">
        <v>53346.929918000002</v>
      </c>
      <c r="BN258" s="461">
        <v>345265.94166100002</v>
      </c>
      <c r="BO258" s="461">
        <v>373515.34872900002</v>
      </c>
      <c r="BP258" s="461">
        <v>37669.644784999997</v>
      </c>
      <c r="BQ258" s="461">
        <v>32628.559086000001</v>
      </c>
      <c r="BR258" s="461">
        <v>401178.42783900001</v>
      </c>
      <c r="BS258" s="461">
        <v>50463.180461000004</v>
      </c>
      <c r="BT258" s="461">
        <v>70038.941753000006</v>
      </c>
      <c r="BU258" s="461">
        <v>44269.659513999999</v>
      </c>
      <c r="BV258" s="461">
        <v>118564.377079</v>
      </c>
      <c r="BW258" s="461">
        <v>58118.308717</v>
      </c>
      <c r="BX258" s="461">
        <v>698965.80025299999</v>
      </c>
      <c r="BY258" s="461">
        <v>329051.21655399998</v>
      </c>
      <c r="BZ258" s="461">
        <v>27906.765903</v>
      </c>
      <c r="CA258" s="461">
        <v>62228.245860000003</v>
      </c>
    </row>
    <row r="259" spans="1:79" ht="15" x14ac:dyDescent="0.25">
      <c r="A259" s="449">
        <v>152</v>
      </c>
      <c r="B259" s="443"/>
      <c r="C259" s="443" t="s">
        <v>530</v>
      </c>
      <c r="D259" s="444" t="s">
        <v>0</v>
      </c>
      <c r="E259" s="462">
        <v>422.35202800000002</v>
      </c>
      <c r="F259" s="462">
        <v>552.96960999999999</v>
      </c>
      <c r="G259" s="462">
        <v>1464.429999</v>
      </c>
      <c r="H259" s="462">
        <v>19132.660247</v>
      </c>
      <c r="I259" s="462">
        <v>1798.8828739999999</v>
      </c>
      <c r="J259" s="462">
        <v>277.90400899999997</v>
      </c>
      <c r="K259" s="462">
        <v>270.75498199999998</v>
      </c>
      <c r="L259" s="462">
        <v>1526.1992279999999</v>
      </c>
      <c r="M259" s="462">
        <v>448.61767900000001</v>
      </c>
      <c r="N259" s="462">
        <v>2095.1223100000002</v>
      </c>
      <c r="O259" s="462">
        <v>481.19340599999998</v>
      </c>
      <c r="P259" s="462">
        <v>1180.9662149999999</v>
      </c>
      <c r="Q259" s="462">
        <v>318.93841500000002</v>
      </c>
      <c r="R259" s="462">
        <v>801.06068500000003</v>
      </c>
      <c r="S259" s="462">
        <v>1960.9087930000001</v>
      </c>
      <c r="T259" s="462">
        <v>4711.7969700000003</v>
      </c>
      <c r="U259" s="462">
        <v>12858.038798</v>
      </c>
      <c r="V259" s="462">
        <v>2911.1971910000002</v>
      </c>
      <c r="W259" s="462">
        <v>662.471002</v>
      </c>
      <c r="X259" s="462">
        <v>322.475526</v>
      </c>
      <c r="Y259" s="462">
        <v>246.67937000000001</v>
      </c>
      <c r="Z259" s="462">
        <v>606.98021100000005</v>
      </c>
      <c r="AA259" s="462">
        <v>7637.729507</v>
      </c>
      <c r="AB259" s="462">
        <v>1674.391468</v>
      </c>
      <c r="AC259" s="462">
        <v>807.80116999999996</v>
      </c>
      <c r="AD259" s="462">
        <v>3588.005318</v>
      </c>
      <c r="AE259" s="462">
        <v>691.52871400000004</v>
      </c>
      <c r="AF259" s="462">
        <v>1319.4762270000001</v>
      </c>
      <c r="AG259" s="462">
        <v>1800.2483360000001</v>
      </c>
      <c r="AH259" s="462">
        <v>2418.9109239999998</v>
      </c>
      <c r="AI259" s="462">
        <v>326.25458700000001</v>
      </c>
      <c r="AJ259" s="462">
        <v>1778.370455</v>
      </c>
      <c r="AK259" s="462">
        <v>647.69925499999999</v>
      </c>
      <c r="AL259" s="462">
        <v>1779.0988279999999</v>
      </c>
      <c r="AM259" s="462">
        <v>1930.3265280000001</v>
      </c>
      <c r="AN259" s="462">
        <v>1863.054496</v>
      </c>
      <c r="AO259" s="462">
        <v>327.53521799999999</v>
      </c>
      <c r="AP259" s="462">
        <v>1245.3435710000001</v>
      </c>
      <c r="AQ259" s="462">
        <v>277.48909500000002</v>
      </c>
      <c r="AR259" s="462">
        <v>417.52475099999998</v>
      </c>
      <c r="AS259" s="462">
        <v>368.86331799999999</v>
      </c>
      <c r="AT259" s="462">
        <v>531.19219999999996</v>
      </c>
      <c r="AU259" s="462">
        <v>5286.696911</v>
      </c>
      <c r="AV259" s="462">
        <v>703.34556799999996</v>
      </c>
      <c r="AW259" s="462">
        <v>659.12170500000002</v>
      </c>
      <c r="AX259" s="462">
        <v>2822.1965030000001</v>
      </c>
      <c r="AY259" s="462">
        <v>1576.1508899999999</v>
      </c>
      <c r="AZ259" s="462">
        <v>1491.75485</v>
      </c>
      <c r="BA259" s="462">
        <v>301.42133200000001</v>
      </c>
      <c r="BB259" s="462">
        <v>939.96371599999998</v>
      </c>
      <c r="BC259" s="462">
        <v>286.378669</v>
      </c>
      <c r="BD259" s="462">
        <v>698.530395</v>
      </c>
      <c r="BE259" s="462">
        <v>525.84711400000003</v>
      </c>
      <c r="BF259" s="462">
        <v>575.93899899999997</v>
      </c>
      <c r="BG259" s="462">
        <v>282.05727999999999</v>
      </c>
      <c r="BH259" s="462">
        <v>1011.256655</v>
      </c>
      <c r="BI259" s="462">
        <v>638.94302300000004</v>
      </c>
      <c r="BJ259" s="462">
        <v>3344.141858</v>
      </c>
      <c r="BK259" s="462">
        <v>2148.2279939999999</v>
      </c>
      <c r="BL259" s="641">
        <v>33429.647545</v>
      </c>
      <c r="BM259" s="462">
        <v>601.44164699999999</v>
      </c>
      <c r="BN259" s="462">
        <v>3785.3599290000002</v>
      </c>
      <c r="BO259" s="462">
        <v>7287.6481690000001</v>
      </c>
      <c r="BP259" s="462">
        <v>541.08727299999998</v>
      </c>
      <c r="BQ259" s="462">
        <v>410.35942599999998</v>
      </c>
      <c r="BR259" s="462">
        <v>7562.9280390000004</v>
      </c>
      <c r="BS259" s="462">
        <v>501.90053999999998</v>
      </c>
      <c r="BT259" s="462">
        <v>906.90351199999998</v>
      </c>
      <c r="BU259" s="462">
        <v>502.78375299999999</v>
      </c>
      <c r="BV259" s="462">
        <v>1276.757161</v>
      </c>
      <c r="BW259" s="462">
        <v>659.00810899999999</v>
      </c>
      <c r="BX259" s="462">
        <v>13400.583379</v>
      </c>
      <c r="BY259" s="462">
        <v>4956.1737320000002</v>
      </c>
      <c r="BZ259" s="462">
        <v>422.62802499999998</v>
      </c>
      <c r="CA259" s="462">
        <v>662.00524600000006</v>
      </c>
    </row>
    <row r="260" spans="1:79" ht="15" x14ac:dyDescent="0.25">
      <c r="A260" s="449">
        <v>153</v>
      </c>
      <c r="B260" s="443"/>
      <c r="C260" s="443"/>
      <c r="D260" s="444" t="s">
        <v>451</v>
      </c>
      <c r="E260" s="462">
        <v>1573.37086</v>
      </c>
      <c r="F260" s="462">
        <v>1884.17777</v>
      </c>
      <c r="G260" s="462">
        <v>5148.0690420000001</v>
      </c>
      <c r="H260" s="462">
        <v>61793.831594000003</v>
      </c>
      <c r="I260" s="462">
        <v>5852.8370830000003</v>
      </c>
      <c r="J260" s="462">
        <v>1097.6710479999999</v>
      </c>
      <c r="K260" s="462">
        <v>1014.85363</v>
      </c>
      <c r="L260" s="462">
        <v>4366.8692279999996</v>
      </c>
      <c r="M260" s="462">
        <v>1491.9176580000001</v>
      </c>
      <c r="N260" s="462">
        <v>7980.0134639999997</v>
      </c>
      <c r="O260" s="462">
        <v>1567.8236059999999</v>
      </c>
      <c r="P260" s="462">
        <v>3943.5283549999999</v>
      </c>
      <c r="Q260" s="462">
        <v>1083.624294</v>
      </c>
      <c r="R260" s="462">
        <v>2890.222002</v>
      </c>
      <c r="S260" s="462">
        <v>7362.6651019999999</v>
      </c>
      <c r="T260" s="462">
        <v>16367.452635</v>
      </c>
      <c r="U260" s="462">
        <v>31586.02318</v>
      </c>
      <c r="V260" s="462">
        <v>9611.9643369999994</v>
      </c>
      <c r="W260" s="462">
        <v>1995.935023</v>
      </c>
      <c r="X260" s="462">
        <v>841.18906500000003</v>
      </c>
      <c r="Y260" s="462">
        <v>856.48797200000001</v>
      </c>
      <c r="Z260" s="462">
        <v>2272.5821190000001</v>
      </c>
      <c r="AA260" s="462">
        <v>23841.779782000001</v>
      </c>
      <c r="AB260" s="462">
        <v>5226.3514500000001</v>
      </c>
      <c r="AC260" s="462">
        <v>2356.8195850000002</v>
      </c>
      <c r="AD260" s="462">
        <v>14484.881014000001</v>
      </c>
      <c r="AE260" s="462">
        <v>2195.4738130000001</v>
      </c>
      <c r="AF260" s="462">
        <v>4645.2305729999998</v>
      </c>
      <c r="AG260" s="462">
        <v>7346.5706110000001</v>
      </c>
      <c r="AH260" s="462">
        <v>8728.2463019999996</v>
      </c>
      <c r="AI260" s="462">
        <v>1285.386796</v>
      </c>
      <c r="AJ260" s="462">
        <v>6005.6233940000002</v>
      </c>
      <c r="AK260" s="462">
        <v>2221.3185450000001</v>
      </c>
      <c r="AL260" s="462">
        <v>5403.6763499999997</v>
      </c>
      <c r="AM260" s="462">
        <v>6812.7650670000003</v>
      </c>
      <c r="AN260" s="462">
        <v>6811.6404899999998</v>
      </c>
      <c r="AO260" s="462">
        <v>1115.623511</v>
      </c>
      <c r="AP260" s="462">
        <v>3964.486762</v>
      </c>
      <c r="AQ260" s="462">
        <v>954.50690999999995</v>
      </c>
      <c r="AR260" s="462">
        <v>1344.642613</v>
      </c>
      <c r="AS260" s="462">
        <v>1330.056323</v>
      </c>
      <c r="AT260" s="462">
        <v>1956.1911399999999</v>
      </c>
      <c r="AU260" s="462">
        <v>15910.459938</v>
      </c>
      <c r="AV260" s="462">
        <v>1909.8098419999999</v>
      </c>
      <c r="AW260" s="462">
        <v>2079.47109</v>
      </c>
      <c r="AX260" s="462">
        <v>9494.0173699999996</v>
      </c>
      <c r="AY260" s="462">
        <v>4913.2200290000001</v>
      </c>
      <c r="AZ260" s="462">
        <v>4694.377254</v>
      </c>
      <c r="BA260" s="462">
        <v>1144.348056</v>
      </c>
      <c r="BB260" s="462">
        <v>3552.0860240000002</v>
      </c>
      <c r="BC260" s="462">
        <v>973.41153999999995</v>
      </c>
      <c r="BD260" s="462">
        <v>2442.6045370000002</v>
      </c>
      <c r="BE260" s="462">
        <v>2045.59457</v>
      </c>
      <c r="BF260" s="462">
        <v>1849.4073920000001</v>
      </c>
      <c r="BG260" s="462">
        <v>990.01935500000002</v>
      </c>
      <c r="BH260" s="462">
        <v>3490.34078</v>
      </c>
      <c r="BI260" s="462">
        <v>2245.8289970000001</v>
      </c>
      <c r="BJ260" s="462">
        <v>12807.612673</v>
      </c>
      <c r="BK260" s="462">
        <v>6869.4374580000003</v>
      </c>
      <c r="BL260" s="641">
        <v>100885.441463</v>
      </c>
      <c r="BM260" s="462">
        <v>2186.6185439999999</v>
      </c>
      <c r="BN260" s="462">
        <v>14666.720734</v>
      </c>
      <c r="BO260" s="462">
        <v>19036.805768999999</v>
      </c>
      <c r="BP260" s="462">
        <v>1473.5029830000001</v>
      </c>
      <c r="BQ260" s="462">
        <v>1335.102478</v>
      </c>
      <c r="BR260" s="462">
        <v>25385.945951999998</v>
      </c>
      <c r="BS260" s="462">
        <v>1916.309358</v>
      </c>
      <c r="BT260" s="462">
        <v>2693.0936689999999</v>
      </c>
      <c r="BU260" s="462">
        <v>1758.6157539999999</v>
      </c>
      <c r="BV260" s="462">
        <v>4592.6987090000002</v>
      </c>
      <c r="BW260" s="462">
        <v>2375.4285249999998</v>
      </c>
      <c r="BX260" s="462">
        <v>41744.467328999999</v>
      </c>
      <c r="BY260" s="462">
        <v>14570.533761000001</v>
      </c>
      <c r="BZ260" s="462">
        <v>1072.9499229999999</v>
      </c>
      <c r="CA260" s="462">
        <v>2470.5756860000001</v>
      </c>
    </row>
    <row r="261" spans="1:79" ht="15" x14ac:dyDescent="0.25">
      <c r="A261" s="449">
        <v>154</v>
      </c>
      <c r="B261" s="443"/>
      <c r="C261" s="443"/>
      <c r="D261" s="444" t="s">
        <v>1</v>
      </c>
      <c r="E261" s="462">
        <v>1273.6394270000001</v>
      </c>
      <c r="F261" s="462">
        <v>1559.9251380000001</v>
      </c>
      <c r="G261" s="462">
        <v>4383.1760789999998</v>
      </c>
      <c r="H261" s="462">
        <v>74810.698483999993</v>
      </c>
      <c r="I261" s="462">
        <v>5105.5555809999996</v>
      </c>
      <c r="J261" s="462">
        <v>867.98449800000003</v>
      </c>
      <c r="K261" s="462">
        <v>778.484331</v>
      </c>
      <c r="L261" s="462">
        <v>4043.811627</v>
      </c>
      <c r="M261" s="462">
        <v>1243.2737199999999</v>
      </c>
      <c r="N261" s="462">
        <v>4943.4787889999998</v>
      </c>
      <c r="O261" s="462">
        <v>1314.2489700000001</v>
      </c>
      <c r="P261" s="462">
        <v>3464.0744220000001</v>
      </c>
      <c r="Q261" s="462">
        <v>882.073172</v>
      </c>
      <c r="R261" s="462">
        <v>2349.8967109999999</v>
      </c>
      <c r="S261" s="462">
        <v>5075.858553</v>
      </c>
      <c r="T261" s="462">
        <v>15187.615497000001</v>
      </c>
      <c r="U261" s="462">
        <v>36954.359369999998</v>
      </c>
      <c r="V261" s="462">
        <v>6817.5901130000002</v>
      </c>
      <c r="W261" s="462">
        <v>1732.085145</v>
      </c>
      <c r="X261" s="462">
        <v>737.98173199999997</v>
      </c>
      <c r="Y261" s="462">
        <v>686.95254299999999</v>
      </c>
      <c r="Z261" s="462">
        <v>1824.7113409999999</v>
      </c>
      <c r="AA261" s="462">
        <v>22893.170737</v>
      </c>
      <c r="AB261" s="462">
        <v>3657.0454169999998</v>
      </c>
      <c r="AC261" s="462">
        <v>1976.6451159999999</v>
      </c>
      <c r="AD261" s="462">
        <v>12624.859768</v>
      </c>
      <c r="AE261" s="462">
        <v>1824.117221</v>
      </c>
      <c r="AF261" s="462">
        <v>3920.5405249999999</v>
      </c>
      <c r="AG261" s="462">
        <v>4532.198899</v>
      </c>
      <c r="AH261" s="462">
        <v>5960.4026990000002</v>
      </c>
      <c r="AI261" s="462">
        <v>1020.106331</v>
      </c>
      <c r="AJ261" s="462">
        <v>5224.3018279999997</v>
      </c>
      <c r="AK261" s="462">
        <v>1871.228605</v>
      </c>
      <c r="AL261" s="462">
        <v>4642.2138430000005</v>
      </c>
      <c r="AM261" s="462">
        <v>5734.5033540000004</v>
      </c>
      <c r="AN261" s="462">
        <v>4423.3845289999999</v>
      </c>
      <c r="AO261" s="462">
        <v>911.29824799999994</v>
      </c>
      <c r="AP261" s="462">
        <v>3401.2070819999999</v>
      </c>
      <c r="AQ261" s="462">
        <v>791.66949199999999</v>
      </c>
      <c r="AR261" s="462">
        <v>1109.3512940000001</v>
      </c>
      <c r="AS261" s="462">
        <v>1080.4414099999999</v>
      </c>
      <c r="AT261" s="462">
        <v>1574.2202609999999</v>
      </c>
      <c r="AU261" s="462">
        <v>13563.673804</v>
      </c>
      <c r="AV261" s="462">
        <v>1661.837808</v>
      </c>
      <c r="AW261" s="462">
        <v>1746.7100869999999</v>
      </c>
      <c r="AX261" s="462">
        <v>9706.5345209999996</v>
      </c>
      <c r="AY261" s="462">
        <v>3946.522328</v>
      </c>
      <c r="AZ261" s="462">
        <v>2918.4396190000002</v>
      </c>
      <c r="BA261" s="462">
        <v>885.83874500000002</v>
      </c>
      <c r="BB261" s="462">
        <v>2139.3961610000001</v>
      </c>
      <c r="BC261" s="462">
        <v>794.78867600000001</v>
      </c>
      <c r="BD261" s="462">
        <v>1994.8499220000001</v>
      </c>
      <c r="BE261" s="462">
        <v>1632.963117</v>
      </c>
      <c r="BF261" s="462">
        <v>1556.305429</v>
      </c>
      <c r="BG261" s="462">
        <v>785.04406100000006</v>
      </c>
      <c r="BH261" s="462">
        <v>2841.2066180000002</v>
      </c>
      <c r="BI261" s="462">
        <v>1839.4773809999999</v>
      </c>
      <c r="BJ261" s="462">
        <v>9618.6592199999996</v>
      </c>
      <c r="BK261" s="462">
        <v>4212.0369039999996</v>
      </c>
      <c r="BL261" s="641">
        <v>123517.358766</v>
      </c>
      <c r="BM261" s="462">
        <v>1817.1055229999999</v>
      </c>
      <c r="BN261" s="462">
        <v>8286.1946740000003</v>
      </c>
      <c r="BO261" s="462">
        <v>18795.599763999999</v>
      </c>
      <c r="BP261" s="462">
        <v>1281.949024</v>
      </c>
      <c r="BQ261" s="462">
        <v>1017.563313</v>
      </c>
      <c r="BR261" s="462">
        <v>29088.361089000002</v>
      </c>
      <c r="BS261" s="462">
        <v>1533.163967</v>
      </c>
      <c r="BT261" s="462">
        <v>2315.384779</v>
      </c>
      <c r="BU261" s="462">
        <v>1440.6288730000001</v>
      </c>
      <c r="BV261" s="462">
        <v>3831.0173129999998</v>
      </c>
      <c r="BW261" s="462">
        <v>1825.2719460000001</v>
      </c>
      <c r="BX261" s="462">
        <v>44923.729421999997</v>
      </c>
      <c r="BY261" s="462">
        <v>13122.341226</v>
      </c>
      <c r="BZ261" s="462">
        <v>982.73025399999995</v>
      </c>
      <c r="CA261" s="462">
        <v>1969.438703</v>
      </c>
    </row>
    <row r="262" spans="1:79" ht="15" x14ac:dyDescent="0.25">
      <c r="A262" s="449">
        <v>155</v>
      </c>
      <c r="B262" s="443"/>
      <c r="C262" s="443"/>
      <c r="D262" s="444" t="s">
        <v>452</v>
      </c>
      <c r="E262" s="462">
        <v>766.30363399999999</v>
      </c>
      <c r="F262" s="462">
        <v>936.54625999999996</v>
      </c>
      <c r="G262" s="462">
        <v>2462.1025850000001</v>
      </c>
      <c r="H262" s="462">
        <v>19454.00865</v>
      </c>
      <c r="I262" s="462">
        <v>2826.9904190000002</v>
      </c>
      <c r="J262" s="462">
        <v>540.99967500000002</v>
      </c>
      <c r="K262" s="462">
        <v>483.59392500000001</v>
      </c>
      <c r="L262" s="462">
        <v>2096.1434760000002</v>
      </c>
      <c r="M262" s="462">
        <v>765.94522500000005</v>
      </c>
      <c r="N262" s="462">
        <v>3702.449447</v>
      </c>
      <c r="O262" s="462">
        <v>802.12849000000006</v>
      </c>
      <c r="P262" s="462">
        <v>1828.160347</v>
      </c>
      <c r="Q262" s="462">
        <v>522.39710300000002</v>
      </c>
      <c r="R262" s="462">
        <v>1454.2366039999999</v>
      </c>
      <c r="S262" s="462">
        <v>2501.9802420000001</v>
      </c>
      <c r="T262" s="462">
        <v>6997.3616050000001</v>
      </c>
      <c r="U262" s="462">
        <v>7611.8468519999997</v>
      </c>
      <c r="V262" s="462">
        <v>4240.9289120000003</v>
      </c>
      <c r="W262" s="462">
        <v>970.12859400000002</v>
      </c>
      <c r="X262" s="462">
        <v>402.35409800000002</v>
      </c>
      <c r="Y262" s="462">
        <v>417.30379699999997</v>
      </c>
      <c r="Z262" s="462">
        <v>1103.8647510000001</v>
      </c>
      <c r="AA262" s="462">
        <v>8645.3200770000003</v>
      </c>
      <c r="AB262" s="462">
        <v>1910.992105</v>
      </c>
      <c r="AC262" s="462">
        <v>1241.7290250000001</v>
      </c>
      <c r="AD262" s="462">
        <v>6192.202593</v>
      </c>
      <c r="AE262" s="462">
        <v>1041.8667089999999</v>
      </c>
      <c r="AF262" s="462">
        <v>2236.2632840000001</v>
      </c>
      <c r="AG262" s="462">
        <v>3376.2986620000001</v>
      </c>
      <c r="AH262" s="462">
        <v>4074.0764760000002</v>
      </c>
      <c r="AI262" s="462">
        <v>622.41544699999997</v>
      </c>
      <c r="AJ262" s="462">
        <v>2818.1150320000002</v>
      </c>
      <c r="AK262" s="462">
        <v>1059.5933439999999</v>
      </c>
      <c r="AL262" s="462">
        <v>2269.7874400000001</v>
      </c>
      <c r="AM262" s="462">
        <v>3148.3066370000001</v>
      </c>
      <c r="AN262" s="462">
        <v>2426.260714</v>
      </c>
      <c r="AO262" s="462">
        <v>572.82147799999996</v>
      </c>
      <c r="AP262" s="462">
        <v>1870.305773</v>
      </c>
      <c r="AQ262" s="462">
        <v>469.14505300000002</v>
      </c>
      <c r="AR262" s="462">
        <v>643.15572899999995</v>
      </c>
      <c r="AS262" s="462">
        <v>681.16450099999997</v>
      </c>
      <c r="AT262" s="462">
        <v>932.90007500000002</v>
      </c>
      <c r="AU262" s="462">
        <v>5863.0063220000002</v>
      </c>
      <c r="AV262" s="462">
        <v>933.69267400000001</v>
      </c>
      <c r="AW262" s="462">
        <v>995.47329400000001</v>
      </c>
      <c r="AX262" s="462">
        <v>4560.5778810000002</v>
      </c>
      <c r="AY262" s="462">
        <v>2708.200644</v>
      </c>
      <c r="AZ262" s="462">
        <v>1845.3817859999999</v>
      </c>
      <c r="BA262" s="462">
        <v>537.92113900000004</v>
      </c>
      <c r="BB262" s="462">
        <v>1670.7889399999999</v>
      </c>
      <c r="BC262" s="462">
        <v>466.035866</v>
      </c>
      <c r="BD262" s="462">
        <v>1196.28278</v>
      </c>
      <c r="BE262" s="462">
        <v>965.72267999999997</v>
      </c>
      <c r="BF262" s="462">
        <v>912.424261</v>
      </c>
      <c r="BG262" s="462">
        <v>470.11491100000001</v>
      </c>
      <c r="BH262" s="462">
        <v>1750.9080759999999</v>
      </c>
      <c r="BI262" s="462">
        <v>1116.413965</v>
      </c>
      <c r="BJ262" s="462">
        <v>4738.4208559999997</v>
      </c>
      <c r="BK262" s="462">
        <v>2714.8605069999999</v>
      </c>
      <c r="BL262" s="641">
        <v>30673.219872000001</v>
      </c>
      <c r="BM262" s="462">
        <v>1068.168273</v>
      </c>
      <c r="BN262" s="462">
        <v>5885.3781630000003</v>
      </c>
      <c r="BO262" s="462">
        <v>7102.1386350000002</v>
      </c>
      <c r="BP262" s="462">
        <v>707.89246300000002</v>
      </c>
      <c r="BQ262" s="462">
        <v>605.77522099999999</v>
      </c>
      <c r="BR262" s="462">
        <v>8751.8136350000004</v>
      </c>
      <c r="BS262" s="462">
        <v>951.92537000000004</v>
      </c>
      <c r="BT262" s="462">
        <v>1331.364851</v>
      </c>
      <c r="BU262" s="462">
        <v>839.01889300000005</v>
      </c>
      <c r="BV262" s="462">
        <v>2226.6369490000002</v>
      </c>
      <c r="BW262" s="462">
        <v>1095.519996</v>
      </c>
      <c r="BX262" s="462">
        <v>14030.475409000001</v>
      </c>
      <c r="BY262" s="462">
        <v>6034.5663409999997</v>
      </c>
      <c r="BZ262" s="462">
        <v>507.74804</v>
      </c>
      <c r="CA262" s="462">
        <v>1162.8691309999999</v>
      </c>
    </row>
    <row r="263" spans="1:79" ht="15" x14ac:dyDescent="0.25">
      <c r="A263" s="449">
        <v>156</v>
      </c>
      <c r="B263" s="440"/>
      <c r="C263" s="441" t="s">
        <v>531</v>
      </c>
      <c r="D263" s="442" t="s">
        <v>0</v>
      </c>
      <c r="E263" s="461">
        <v>1.5415430000000001</v>
      </c>
      <c r="F263" s="461">
        <v>4.8754530000000003</v>
      </c>
      <c r="G263" s="461">
        <v>80.723156000000003</v>
      </c>
      <c r="H263" s="461">
        <v>8864.6050159999995</v>
      </c>
      <c r="I263" s="461">
        <v>126.37768800000001</v>
      </c>
      <c r="J263" s="461">
        <v>1.4804580000000001</v>
      </c>
      <c r="K263" s="461">
        <v>5.0543969999999998</v>
      </c>
      <c r="L263" s="461">
        <v>180.33666500000001</v>
      </c>
      <c r="M263" s="461">
        <v>3.8241139999999998</v>
      </c>
      <c r="N263" s="461">
        <v>578.69300399999997</v>
      </c>
      <c r="O263" s="461">
        <v>4.175179</v>
      </c>
      <c r="P263" s="461">
        <v>99.753743999999998</v>
      </c>
      <c r="Q263" s="461">
        <v>1.449732</v>
      </c>
      <c r="R263" s="461">
        <v>16.125525</v>
      </c>
      <c r="S263" s="461">
        <v>532.95329400000003</v>
      </c>
      <c r="T263" s="461">
        <v>1014.372697</v>
      </c>
      <c r="U263" s="461">
        <v>8450.7513409999992</v>
      </c>
      <c r="V263" s="461">
        <v>932.25474199999996</v>
      </c>
      <c r="W263" s="461">
        <v>25.322042</v>
      </c>
      <c r="X263" s="461">
        <v>3.1339109999999999</v>
      </c>
      <c r="Y263" s="461">
        <v>1.0640419999999999</v>
      </c>
      <c r="Z263" s="461">
        <v>4.704383</v>
      </c>
      <c r="AA263" s="461">
        <v>2858.6144469999999</v>
      </c>
      <c r="AB263" s="461">
        <v>458.88752499999998</v>
      </c>
      <c r="AC263" s="461">
        <v>20.459477</v>
      </c>
      <c r="AD263" s="461">
        <v>530.28683100000001</v>
      </c>
      <c r="AE263" s="461">
        <v>15.613338000000001</v>
      </c>
      <c r="AF263" s="461">
        <v>69.694242000000003</v>
      </c>
      <c r="AG263" s="461">
        <v>441.89639099999999</v>
      </c>
      <c r="AH263" s="461">
        <v>581.77768500000002</v>
      </c>
      <c r="AI263" s="461">
        <v>3.9910890000000001</v>
      </c>
      <c r="AJ263" s="461">
        <v>220.83202199999999</v>
      </c>
      <c r="AK263" s="461">
        <v>34.240157000000004</v>
      </c>
      <c r="AL263" s="461">
        <v>354.39922799999999</v>
      </c>
      <c r="AM263" s="461">
        <v>113.97877200000001</v>
      </c>
      <c r="AN263" s="461">
        <v>444.97024699999997</v>
      </c>
      <c r="AO263" s="461">
        <v>11.313924999999999</v>
      </c>
      <c r="AP263" s="461">
        <v>139.91904</v>
      </c>
      <c r="AQ263" s="461">
        <v>0.399258</v>
      </c>
      <c r="AR263" s="461">
        <v>5.9427640000000004</v>
      </c>
      <c r="AS263" s="461">
        <v>1.84701</v>
      </c>
      <c r="AT263" s="461">
        <v>10.164040999999999</v>
      </c>
      <c r="AU263" s="461">
        <v>2544.3120509999999</v>
      </c>
      <c r="AV263" s="461">
        <v>29.023477</v>
      </c>
      <c r="AW263" s="461">
        <v>25.128297</v>
      </c>
      <c r="AX263" s="461">
        <v>559.74595199999999</v>
      </c>
      <c r="AY263" s="461">
        <v>33.892657999999997</v>
      </c>
      <c r="AZ263" s="461">
        <v>633.19976999999994</v>
      </c>
      <c r="BA263" s="461">
        <v>5.8860219999999996</v>
      </c>
      <c r="BB263" s="461">
        <v>248.27901600000001</v>
      </c>
      <c r="BC263" s="461">
        <v>2.6106090000000002</v>
      </c>
      <c r="BD263" s="461">
        <v>7.2124620000000004</v>
      </c>
      <c r="BE263" s="461">
        <v>22.598748000000001</v>
      </c>
      <c r="BF263" s="461">
        <v>5.9033379999999998</v>
      </c>
      <c r="BG263" s="461">
        <v>4.1395850000000003</v>
      </c>
      <c r="BH263" s="461">
        <v>33.410057000000002</v>
      </c>
      <c r="BI263" s="461">
        <v>7.0674549999999998</v>
      </c>
      <c r="BJ263" s="461">
        <v>768.14111700000001</v>
      </c>
      <c r="BK263" s="461">
        <v>1013.995525</v>
      </c>
      <c r="BL263" s="640">
        <v>19090.996483999999</v>
      </c>
      <c r="BM263" s="461">
        <v>21.163606000000001</v>
      </c>
      <c r="BN263" s="461">
        <v>1639.8568359999999</v>
      </c>
      <c r="BO263" s="461">
        <v>3789.673221</v>
      </c>
      <c r="BP263" s="461">
        <v>15.191888000000001</v>
      </c>
      <c r="BQ263" s="461">
        <v>5.8987059999999998</v>
      </c>
      <c r="BR263" s="461">
        <v>2977.1343700000002</v>
      </c>
      <c r="BS263" s="461">
        <v>4.9535809999999998</v>
      </c>
      <c r="BT263" s="461">
        <v>91.267259999999993</v>
      </c>
      <c r="BU263" s="461">
        <v>13.061797</v>
      </c>
      <c r="BV263" s="461">
        <v>77.445915999999997</v>
      </c>
      <c r="BW263" s="461">
        <v>9.4337800000000005</v>
      </c>
      <c r="BX263" s="461">
        <v>5578.2868280000002</v>
      </c>
      <c r="BY263" s="461">
        <v>1158.120283</v>
      </c>
      <c r="BZ263" s="461">
        <v>35.293219999999998</v>
      </c>
      <c r="CA263" s="461">
        <v>13.129435000000001</v>
      </c>
    </row>
    <row r="264" spans="1:79" ht="15" x14ac:dyDescent="0.25">
      <c r="A264" s="449">
        <v>157</v>
      </c>
      <c r="B264" s="440"/>
      <c r="C264" s="441"/>
      <c r="D264" s="442" t="s">
        <v>451</v>
      </c>
      <c r="E264" s="461">
        <v>3.489735</v>
      </c>
      <c r="F264" s="461">
        <v>9.9719809999999995</v>
      </c>
      <c r="G264" s="461">
        <v>207.146964</v>
      </c>
      <c r="H264" s="461">
        <v>23985.492215999999</v>
      </c>
      <c r="I264" s="461">
        <v>262.449949</v>
      </c>
      <c r="J264" s="461">
        <v>3.9346269999999999</v>
      </c>
      <c r="K264" s="461">
        <v>11.675316</v>
      </c>
      <c r="L264" s="461">
        <v>224.707233</v>
      </c>
      <c r="M264" s="461">
        <v>10.273546</v>
      </c>
      <c r="N264" s="461">
        <v>2566.37977</v>
      </c>
      <c r="O264" s="461">
        <v>7.2131460000000001</v>
      </c>
      <c r="P264" s="461">
        <v>175.83411799999999</v>
      </c>
      <c r="Q264" s="461">
        <v>1.8555729999999999</v>
      </c>
      <c r="R264" s="461">
        <v>22.676323</v>
      </c>
      <c r="S264" s="461">
        <v>2116.9494519999998</v>
      </c>
      <c r="T264" s="461">
        <v>2177.1806430000001</v>
      </c>
      <c r="U264" s="461">
        <v>16553.771113999999</v>
      </c>
      <c r="V264" s="461">
        <v>3456.7492299999999</v>
      </c>
      <c r="W264" s="461">
        <v>16.892786999999998</v>
      </c>
      <c r="X264" s="461">
        <v>4.5942769999999999</v>
      </c>
      <c r="Y264" s="461">
        <v>2.9967290000000002</v>
      </c>
      <c r="Z264" s="461">
        <v>10.195555000000001</v>
      </c>
      <c r="AA264" s="461">
        <v>5996.8092889999998</v>
      </c>
      <c r="AB264" s="461">
        <v>1232.8454710000001</v>
      </c>
      <c r="AC264" s="461">
        <v>17.528853999999999</v>
      </c>
      <c r="AD264" s="461">
        <v>1802.609565</v>
      </c>
      <c r="AE264" s="461">
        <v>19.209493999999999</v>
      </c>
      <c r="AF264" s="461">
        <v>150.471341</v>
      </c>
      <c r="AG264" s="461">
        <v>2360.064797</v>
      </c>
      <c r="AH264" s="461">
        <v>2322.5510949999998</v>
      </c>
      <c r="AI264" s="461">
        <v>9.5525459999999995</v>
      </c>
      <c r="AJ264" s="461">
        <v>299.27269899999999</v>
      </c>
      <c r="AK264" s="461">
        <v>41.412599</v>
      </c>
      <c r="AL264" s="461">
        <v>704.61261500000001</v>
      </c>
      <c r="AM264" s="461">
        <v>323.87055199999998</v>
      </c>
      <c r="AN264" s="461">
        <v>1742.8349430000001</v>
      </c>
      <c r="AO264" s="461">
        <v>7.9507940000000001</v>
      </c>
      <c r="AP264" s="461">
        <v>129.43105800000001</v>
      </c>
      <c r="AQ264" s="461">
        <v>0.755077</v>
      </c>
      <c r="AR264" s="461">
        <v>8.9327009999999998</v>
      </c>
      <c r="AS264" s="461">
        <v>5.6489380000000002</v>
      </c>
      <c r="AT264" s="461">
        <v>14.936655999999999</v>
      </c>
      <c r="AU264" s="461">
        <v>6361.9693340000003</v>
      </c>
      <c r="AV264" s="461">
        <v>17.074244</v>
      </c>
      <c r="AW264" s="461">
        <v>36.168647999999997</v>
      </c>
      <c r="AX264" s="461">
        <v>2051.803778</v>
      </c>
      <c r="AY264" s="461">
        <v>83.912606999999994</v>
      </c>
      <c r="AZ264" s="461">
        <v>2247.3270670000002</v>
      </c>
      <c r="BA264" s="461">
        <v>12.064741</v>
      </c>
      <c r="BB264" s="461">
        <v>1161.5727629999999</v>
      </c>
      <c r="BC264" s="461">
        <v>8.3366600000000002</v>
      </c>
      <c r="BD264" s="461">
        <v>13.632844</v>
      </c>
      <c r="BE264" s="461">
        <v>29.516124999999999</v>
      </c>
      <c r="BF264" s="461">
        <v>9.5977440000000005</v>
      </c>
      <c r="BG264" s="461">
        <v>7.8013310000000002</v>
      </c>
      <c r="BH264" s="461">
        <v>86.683960999999996</v>
      </c>
      <c r="BI264" s="461">
        <v>11.064418</v>
      </c>
      <c r="BJ264" s="461">
        <v>2962.2015780000002</v>
      </c>
      <c r="BK264" s="461">
        <v>3422.4817859999998</v>
      </c>
      <c r="BL264" s="640">
        <v>41829.919902000001</v>
      </c>
      <c r="BM264" s="461">
        <v>42.442934000000001</v>
      </c>
      <c r="BN264" s="461">
        <v>7514.8320919999996</v>
      </c>
      <c r="BO264" s="461">
        <v>6127.5739729999996</v>
      </c>
      <c r="BP264" s="461">
        <v>11.490066000000001</v>
      </c>
      <c r="BQ264" s="461">
        <v>14.908296</v>
      </c>
      <c r="BR264" s="461">
        <v>8101.1100630000001</v>
      </c>
      <c r="BS264" s="461">
        <v>16.076848999999999</v>
      </c>
      <c r="BT264" s="461">
        <v>73.971498999999994</v>
      </c>
      <c r="BU264" s="461">
        <v>13.528297999999999</v>
      </c>
      <c r="BV264" s="461">
        <v>195.65690599999999</v>
      </c>
      <c r="BW264" s="461">
        <v>22.326070000000001</v>
      </c>
      <c r="BX264" s="461">
        <v>13279.63616</v>
      </c>
      <c r="BY264" s="461">
        <v>2289.8626479999998</v>
      </c>
      <c r="BZ264" s="461">
        <v>18.062944999999999</v>
      </c>
      <c r="CA264" s="461">
        <v>33.806610999999997</v>
      </c>
    </row>
    <row r="265" spans="1:79" ht="15" x14ac:dyDescent="0.25">
      <c r="A265" s="449">
        <v>158</v>
      </c>
      <c r="B265" s="440"/>
      <c r="C265" s="441"/>
      <c r="D265" s="442" t="s">
        <v>1</v>
      </c>
      <c r="E265" s="461">
        <v>7.1298839999999997</v>
      </c>
      <c r="F265" s="461">
        <v>17.757301999999999</v>
      </c>
      <c r="G265" s="461">
        <v>369.68916100000001</v>
      </c>
      <c r="H265" s="461">
        <v>44212.428684999999</v>
      </c>
      <c r="I265" s="461">
        <v>500.52984900000001</v>
      </c>
      <c r="J265" s="461">
        <v>6.9242169999999996</v>
      </c>
      <c r="K265" s="461">
        <v>16.090945000000001</v>
      </c>
      <c r="L265" s="461">
        <v>535.91019200000005</v>
      </c>
      <c r="M265" s="461">
        <v>14.247528000000001</v>
      </c>
      <c r="N265" s="461">
        <v>1396.846814</v>
      </c>
      <c r="O265" s="461">
        <v>12.639443</v>
      </c>
      <c r="P265" s="461">
        <v>359.84806900000001</v>
      </c>
      <c r="Q265" s="461">
        <v>4.2778299999999998</v>
      </c>
      <c r="R265" s="461">
        <v>51.256112999999999</v>
      </c>
      <c r="S265" s="461">
        <v>1472.881048</v>
      </c>
      <c r="T265" s="461">
        <v>3830.9066819999998</v>
      </c>
      <c r="U265" s="461">
        <v>25266.142631999999</v>
      </c>
      <c r="V265" s="461">
        <v>2249.0344700000001</v>
      </c>
      <c r="W265" s="461">
        <v>44.707839</v>
      </c>
      <c r="X265" s="461">
        <v>8.2552789999999998</v>
      </c>
      <c r="Y265" s="461">
        <v>4.0625859999999996</v>
      </c>
      <c r="Z265" s="461">
        <v>18.880523</v>
      </c>
      <c r="AA265" s="461">
        <v>9147.8301749999991</v>
      </c>
      <c r="AB265" s="461">
        <v>861.44288900000004</v>
      </c>
      <c r="AC265" s="461">
        <v>36.079562000000003</v>
      </c>
      <c r="AD265" s="461">
        <v>2718.0214460000002</v>
      </c>
      <c r="AE265" s="461">
        <v>38.756923999999998</v>
      </c>
      <c r="AF265" s="461">
        <v>281.08137799999997</v>
      </c>
      <c r="AG265" s="461">
        <v>1205.987869</v>
      </c>
      <c r="AH265" s="461">
        <v>1446.4993919999999</v>
      </c>
      <c r="AI265" s="461">
        <v>16.869199999999999</v>
      </c>
      <c r="AJ265" s="461">
        <v>652.968254</v>
      </c>
      <c r="AK265" s="461">
        <v>89.091093000000001</v>
      </c>
      <c r="AL265" s="461">
        <v>853.36931700000002</v>
      </c>
      <c r="AM265" s="461">
        <v>508.29899</v>
      </c>
      <c r="AN265" s="461">
        <v>1052.432057</v>
      </c>
      <c r="AO265" s="461">
        <v>24.102989000000001</v>
      </c>
      <c r="AP265" s="461">
        <v>286.22323399999999</v>
      </c>
      <c r="AQ265" s="461">
        <v>1.3756550000000001</v>
      </c>
      <c r="AR265" s="461">
        <v>16.519691000000002</v>
      </c>
      <c r="AS265" s="461">
        <v>9.7499040000000008</v>
      </c>
      <c r="AT265" s="461">
        <v>31.7301</v>
      </c>
      <c r="AU265" s="461">
        <v>6426.7741830000004</v>
      </c>
      <c r="AV265" s="461">
        <v>58.598354</v>
      </c>
      <c r="AW265" s="461">
        <v>77.589673000000005</v>
      </c>
      <c r="AX265" s="461">
        <v>4032.5500470000002</v>
      </c>
      <c r="AY265" s="461">
        <v>96.722232000000005</v>
      </c>
      <c r="AZ265" s="461">
        <v>1178.656743</v>
      </c>
      <c r="BA265" s="461">
        <v>20.127247000000001</v>
      </c>
      <c r="BB265" s="461">
        <v>597.788095</v>
      </c>
      <c r="BC265" s="461">
        <v>13.453578</v>
      </c>
      <c r="BD265" s="461">
        <v>22.561052</v>
      </c>
      <c r="BE265" s="461">
        <v>68.038365999999996</v>
      </c>
      <c r="BF265" s="461">
        <v>16.438552999999999</v>
      </c>
      <c r="BG265" s="461">
        <v>13.487968</v>
      </c>
      <c r="BH265" s="461">
        <v>125.13906799999999</v>
      </c>
      <c r="BI265" s="461">
        <v>24.184380999999998</v>
      </c>
      <c r="BJ265" s="461">
        <v>2530.0962</v>
      </c>
      <c r="BK265" s="461">
        <v>1863.3742540000001</v>
      </c>
      <c r="BL265" s="640">
        <v>78173.418065999998</v>
      </c>
      <c r="BM265" s="461">
        <v>82.085809999999995</v>
      </c>
      <c r="BN265" s="461">
        <v>3699.1363379999998</v>
      </c>
      <c r="BO265" s="461">
        <v>8981.9762570000003</v>
      </c>
      <c r="BP265" s="461">
        <v>33.197498000000003</v>
      </c>
      <c r="BQ265" s="461">
        <v>15.580769999999999</v>
      </c>
      <c r="BR265" s="461">
        <v>15210.343379</v>
      </c>
      <c r="BS265" s="461">
        <v>27.453689000000001</v>
      </c>
      <c r="BT265" s="461">
        <v>163.273267</v>
      </c>
      <c r="BU265" s="461">
        <v>31.850555</v>
      </c>
      <c r="BV265" s="461">
        <v>303.25171899999998</v>
      </c>
      <c r="BW265" s="461">
        <v>32.738619999999997</v>
      </c>
      <c r="BX265" s="461">
        <v>22298.411209999998</v>
      </c>
      <c r="BY265" s="461">
        <v>3157.1100839999999</v>
      </c>
      <c r="BZ265" s="461">
        <v>50.129648000000003</v>
      </c>
      <c r="CA265" s="461">
        <v>58.962249999999997</v>
      </c>
    </row>
    <row r="266" spans="1:79" ht="15" x14ac:dyDescent="0.25">
      <c r="A266" s="449">
        <v>159</v>
      </c>
      <c r="B266" s="440"/>
      <c r="C266" s="441"/>
      <c r="D266" s="442" t="s">
        <v>452</v>
      </c>
      <c r="E266" s="461">
        <v>7.7871999999999997E-2</v>
      </c>
      <c r="F266" s="461">
        <v>0.19009899999999999</v>
      </c>
      <c r="G266" s="461">
        <v>4.9088919999999998</v>
      </c>
      <c r="H266" s="461">
        <v>587.61309900000003</v>
      </c>
      <c r="I266" s="461">
        <v>7.1244069999999997</v>
      </c>
      <c r="J266" s="461">
        <v>8.3524000000000001E-2</v>
      </c>
      <c r="K266" s="461">
        <v>0.68211299999999997</v>
      </c>
      <c r="L266" s="461">
        <v>4.6001219999999998</v>
      </c>
      <c r="M266" s="461">
        <v>0.383461</v>
      </c>
      <c r="N266" s="461">
        <v>176.68786800000001</v>
      </c>
      <c r="O266" s="461">
        <v>0.22525400000000001</v>
      </c>
      <c r="P266" s="461">
        <v>3.6694619999999998</v>
      </c>
      <c r="Q266" s="461">
        <v>4.6779000000000001E-2</v>
      </c>
      <c r="R266" s="461">
        <v>0.48148400000000002</v>
      </c>
      <c r="S266" s="461">
        <v>44.369475999999999</v>
      </c>
      <c r="T266" s="461">
        <v>70.762270999999998</v>
      </c>
      <c r="U266" s="461">
        <v>277.649565</v>
      </c>
      <c r="V266" s="461">
        <v>258.72721899999999</v>
      </c>
      <c r="W266" s="461">
        <v>0.35500100000000001</v>
      </c>
      <c r="X266" s="461">
        <v>0.18340300000000001</v>
      </c>
      <c r="Y266" s="461">
        <v>0.115497</v>
      </c>
      <c r="Z266" s="461">
        <v>0.19147</v>
      </c>
      <c r="AA266" s="461">
        <v>118.340509</v>
      </c>
      <c r="AB266" s="461">
        <v>31.79072</v>
      </c>
      <c r="AC266" s="461">
        <v>0.44122499999999998</v>
      </c>
      <c r="AD266" s="461">
        <v>55.859597000000001</v>
      </c>
      <c r="AE266" s="461">
        <v>0.53234999999999999</v>
      </c>
      <c r="AF266" s="461">
        <v>2.7797399999999999</v>
      </c>
      <c r="AG266" s="461">
        <v>155.94019700000001</v>
      </c>
      <c r="AH266" s="461">
        <v>157.49722600000001</v>
      </c>
      <c r="AI266" s="461">
        <v>0.206371</v>
      </c>
      <c r="AJ266" s="461">
        <v>5.9754849999999999</v>
      </c>
      <c r="AK266" s="461">
        <v>0.72754799999999997</v>
      </c>
      <c r="AL266" s="461">
        <v>34.510286000000001</v>
      </c>
      <c r="AM266" s="461">
        <v>15.565837999999999</v>
      </c>
      <c r="AN266" s="461">
        <v>41.692790000000002</v>
      </c>
      <c r="AO266" s="461">
        <v>0.21498700000000001</v>
      </c>
      <c r="AP266" s="461">
        <v>3.4607030000000001</v>
      </c>
      <c r="AQ266" s="461">
        <v>1.2857E-2</v>
      </c>
      <c r="AR266" s="461">
        <v>0.22100400000000001</v>
      </c>
      <c r="AS266" s="461">
        <v>0.152445</v>
      </c>
      <c r="AT266" s="461">
        <v>0.30522700000000003</v>
      </c>
      <c r="AU266" s="461">
        <v>442.36610100000001</v>
      </c>
      <c r="AV266" s="461">
        <v>0.53295300000000001</v>
      </c>
      <c r="AW266" s="461">
        <v>0.86530499999999999</v>
      </c>
      <c r="AX266" s="461">
        <v>102.716317</v>
      </c>
      <c r="AY266" s="461">
        <v>4.3923810000000003</v>
      </c>
      <c r="AZ266" s="461">
        <v>180.502927</v>
      </c>
      <c r="BA266" s="461">
        <v>0.25603199999999998</v>
      </c>
      <c r="BB266" s="461">
        <v>81.320113000000006</v>
      </c>
      <c r="BC266" s="461">
        <v>0.194492</v>
      </c>
      <c r="BD266" s="461">
        <v>0.55631799999999998</v>
      </c>
      <c r="BE266" s="461">
        <v>0.58941399999999999</v>
      </c>
      <c r="BF266" s="461">
        <v>0.17058599999999999</v>
      </c>
      <c r="BG266" s="461">
        <v>0.19137100000000001</v>
      </c>
      <c r="BH266" s="461">
        <v>5.5868729999999998</v>
      </c>
      <c r="BI266" s="461">
        <v>0.24546599999999999</v>
      </c>
      <c r="BJ266" s="461">
        <v>63.984591999999999</v>
      </c>
      <c r="BK266" s="461">
        <v>280.427435</v>
      </c>
      <c r="BL266" s="640">
        <v>1190.04736</v>
      </c>
      <c r="BM266" s="461">
        <v>0.99809099999999995</v>
      </c>
      <c r="BN266" s="461">
        <v>643.74783100000002</v>
      </c>
      <c r="BO266" s="461">
        <v>221.084519</v>
      </c>
      <c r="BP266" s="461">
        <v>0.34022000000000002</v>
      </c>
      <c r="BQ266" s="461">
        <v>0.49208299999999999</v>
      </c>
      <c r="BR266" s="461">
        <v>131.28876500000001</v>
      </c>
      <c r="BS266" s="461">
        <v>0.38426500000000002</v>
      </c>
      <c r="BT266" s="461">
        <v>2.2061519999999999</v>
      </c>
      <c r="BU266" s="461">
        <v>0.270926</v>
      </c>
      <c r="BV266" s="461">
        <v>9.0336669999999994</v>
      </c>
      <c r="BW266" s="461">
        <v>0.553145</v>
      </c>
      <c r="BX266" s="461">
        <v>240.686759</v>
      </c>
      <c r="BY266" s="461">
        <v>121.971383</v>
      </c>
      <c r="BZ266" s="461">
        <v>0.33568399999999998</v>
      </c>
      <c r="CA266" s="461">
        <v>0.59786099999999998</v>
      </c>
    </row>
    <row r="267" spans="1:79" ht="15" x14ac:dyDescent="0.25">
      <c r="A267" s="449">
        <v>160</v>
      </c>
      <c r="B267" s="457" t="s">
        <v>2</v>
      </c>
      <c r="C267" s="457" t="s">
        <v>532</v>
      </c>
      <c r="D267" s="458" t="s">
        <v>0</v>
      </c>
      <c r="E267" s="463">
        <v>20139.882850000002</v>
      </c>
      <c r="F267" s="463">
        <v>19235.135238999999</v>
      </c>
      <c r="G267" s="463">
        <v>49718.591853999998</v>
      </c>
      <c r="H267" s="463">
        <v>354814.33433899999</v>
      </c>
      <c r="I267" s="463">
        <v>80616.285505000007</v>
      </c>
      <c r="J267" s="463">
        <v>11987.015794000001</v>
      </c>
      <c r="K267" s="463">
        <v>12369.603972999999</v>
      </c>
      <c r="L267" s="463">
        <v>61835.377452000001</v>
      </c>
      <c r="M267" s="463">
        <v>12218.303169000001</v>
      </c>
      <c r="N267" s="463">
        <v>62614.243761999998</v>
      </c>
      <c r="O267" s="463">
        <v>16318.27828</v>
      </c>
      <c r="P267" s="463">
        <v>44709.918256999998</v>
      </c>
      <c r="Q267" s="463">
        <v>25924.402807999999</v>
      </c>
      <c r="R267" s="463">
        <v>42523.043728999997</v>
      </c>
      <c r="S267" s="463">
        <v>40786.478731000003</v>
      </c>
      <c r="T267" s="463">
        <v>176289.11111900001</v>
      </c>
      <c r="U267" s="463">
        <v>107299.265961</v>
      </c>
      <c r="V267" s="463">
        <v>40473.7451</v>
      </c>
      <c r="W267" s="463">
        <v>23500.353244999998</v>
      </c>
      <c r="X267" s="463">
        <v>9756.2593639999996</v>
      </c>
      <c r="Y267" s="463">
        <v>8456.9439160000002</v>
      </c>
      <c r="Z267" s="463">
        <v>21516.668257000001</v>
      </c>
      <c r="AA267" s="463">
        <v>215451.62203599999</v>
      </c>
      <c r="AB267" s="463">
        <v>47103.664457999999</v>
      </c>
      <c r="AC267" s="463">
        <v>19364.073410000001</v>
      </c>
      <c r="AD267" s="463">
        <v>128371.11105199999</v>
      </c>
      <c r="AE267" s="463">
        <v>43177.511902999999</v>
      </c>
      <c r="AF267" s="463">
        <v>51329.607613</v>
      </c>
      <c r="AG267" s="463">
        <v>37948.619862</v>
      </c>
      <c r="AH267" s="463">
        <v>68125.944885000004</v>
      </c>
      <c r="AI267" s="463">
        <v>15090.484524</v>
      </c>
      <c r="AJ267" s="463">
        <v>70795.415871999998</v>
      </c>
      <c r="AK267" s="463">
        <v>22074.309968000001</v>
      </c>
      <c r="AL267" s="463">
        <v>36593.234745000002</v>
      </c>
      <c r="AM267" s="463">
        <v>94722.989253000007</v>
      </c>
      <c r="AN267" s="463">
        <v>30741.084438000002</v>
      </c>
      <c r="AO267" s="463">
        <v>22335.318662000001</v>
      </c>
      <c r="AP267" s="463">
        <v>64437.779225999999</v>
      </c>
      <c r="AQ267" s="463">
        <v>8076.7276970000003</v>
      </c>
      <c r="AR267" s="463">
        <v>17423.853899000002</v>
      </c>
      <c r="AS267" s="463">
        <v>13409.303763</v>
      </c>
      <c r="AT267" s="463">
        <v>31815.838521000001</v>
      </c>
      <c r="AU267" s="463">
        <v>178162.95552600001</v>
      </c>
      <c r="AV267" s="463">
        <v>62991.124760999999</v>
      </c>
      <c r="AW267" s="463">
        <v>32985.711679</v>
      </c>
      <c r="AX267" s="463">
        <v>59625.385069999997</v>
      </c>
      <c r="AY267" s="463">
        <v>36345.130519999999</v>
      </c>
      <c r="AZ267" s="463">
        <v>17030.267144000001</v>
      </c>
      <c r="BA267" s="463">
        <v>13778.904358</v>
      </c>
      <c r="BB267" s="463">
        <v>23057.132254</v>
      </c>
      <c r="BC267" s="463">
        <v>11589.267645</v>
      </c>
      <c r="BD267" s="463">
        <v>32797.789719</v>
      </c>
      <c r="BE267" s="463">
        <v>25526.830531</v>
      </c>
      <c r="BF267" s="463">
        <v>14201.399421</v>
      </c>
      <c r="BG267" s="463">
        <v>20764.381827000001</v>
      </c>
      <c r="BH267" s="463">
        <v>49249.181489000002</v>
      </c>
      <c r="BI267" s="463">
        <v>35581.120412999997</v>
      </c>
      <c r="BJ267" s="463">
        <v>76721.610568000004</v>
      </c>
      <c r="BK267" s="463">
        <v>26397.717773</v>
      </c>
      <c r="BL267" s="463">
        <v>908129.15635800001</v>
      </c>
      <c r="BM267" s="463">
        <v>25283.607271000001</v>
      </c>
      <c r="BN267" s="463">
        <v>25722.53284</v>
      </c>
      <c r="BO267" s="463">
        <v>237820.75789899999</v>
      </c>
      <c r="BP267" s="463">
        <v>46183.323472999997</v>
      </c>
      <c r="BQ267" s="463">
        <v>9242.7187620000004</v>
      </c>
      <c r="BR267" s="463">
        <v>214926.35086599999</v>
      </c>
      <c r="BS267" s="463">
        <v>16666.64345</v>
      </c>
      <c r="BT267" s="463">
        <v>33518.354195</v>
      </c>
      <c r="BU267" s="463">
        <v>23396.684497999999</v>
      </c>
      <c r="BV267" s="463">
        <v>54856.675934999999</v>
      </c>
      <c r="BW267" s="463">
        <v>31573.132248000002</v>
      </c>
      <c r="BX267" s="463">
        <v>252030.551374</v>
      </c>
      <c r="BY267" s="463">
        <v>153872.73320799999</v>
      </c>
      <c r="BZ267" s="463">
        <v>6751.8347839999997</v>
      </c>
      <c r="CA267" s="463">
        <v>24300.174633999999</v>
      </c>
    </row>
    <row r="268" spans="1:79" ht="15" x14ac:dyDescent="0.25">
      <c r="A268" s="449">
        <v>161</v>
      </c>
      <c r="B268" s="457"/>
      <c r="C268" s="457"/>
      <c r="D268" s="458" t="s">
        <v>451</v>
      </c>
      <c r="E268" s="463">
        <v>22737.359467999999</v>
      </c>
      <c r="F268" s="463">
        <v>26094.672485999999</v>
      </c>
      <c r="G268" s="463">
        <v>61792.518155999998</v>
      </c>
      <c r="H268" s="463">
        <v>428952.93632500002</v>
      </c>
      <c r="I268" s="463">
        <v>92731.213378</v>
      </c>
      <c r="J268" s="463">
        <v>14558.083789</v>
      </c>
      <c r="K268" s="463">
        <v>14235.475759999999</v>
      </c>
      <c r="L268" s="463">
        <v>69192.462574000005</v>
      </c>
      <c r="M268" s="463">
        <v>20023.982615000001</v>
      </c>
      <c r="N268" s="463">
        <v>64356.459608999998</v>
      </c>
      <c r="O268" s="463">
        <v>22621.830527999999</v>
      </c>
      <c r="P268" s="463">
        <v>50616.935283999999</v>
      </c>
      <c r="Q268" s="463">
        <v>25621.730657</v>
      </c>
      <c r="R268" s="463">
        <v>48580.461002999997</v>
      </c>
      <c r="S268" s="463">
        <v>46605.241004000003</v>
      </c>
      <c r="T268" s="463">
        <v>191616.85126900001</v>
      </c>
      <c r="U268" s="463">
        <v>134648.87943299999</v>
      </c>
      <c r="V268" s="463">
        <v>58556.115677000002</v>
      </c>
      <c r="W268" s="463">
        <v>26709.526196999999</v>
      </c>
      <c r="X268" s="463">
        <v>10831.290701</v>
      </c>
      <c r="Y268" s="463">
        <v>10300.062468</v>
      </c>
      <c r="Z268" s="463">
        <v>26010.860277</v>
      </c>
      <c r="AA268" s="463">
        <v>229934.60451100001</v>
      </c>
      <c r="AB268" s="463">
        <v>46882.496517</v>
      </c>
      <c r="AC268" s="463">
        <v>25636.164378000001</v>
      </c>
      <c r="AD268" s="463">
        <v>147879.59304199999</v>
      </c>
      <c r="AE268" s="463">
        <v>43559.269029000003</v>
      </c>
      <c r="AF268" s="463">
        <v>60742.104624</v>
      </c>
      <c r="AG268" s="463">
        <v>43942.278954000001</v>
      </c>
      <c r="AH268" s="463">
        <v>72912.420016999997</v>
      </c>
      <c r="AI268" s="463">
        <v>17425.879462000001</v>
      </c>
      <c r="AJ268" s="463">
        <v>78301.132331999994</v>
      </c>
      <c r="AK268" s="463">
        <v>26264.0579</v>
      </c>
      <c r="AL268" s="463">
        <v>45121.113136</v>
      </c>
      <c r="AM268" s="463">
        <v>101241.455581</v>
      </c>
      <c r="AN268" s="463">
        <v>34908.087027000001</v>
      </c>
      <c r="AO268" s="463">
        <v>23567.72525</v>
      </c>
      <c r="AP268" s="463">
        <v>66910.152258000002</v>
      </c>
      <c r="AQ268" s="463">
        <v>10356.438203</v>
      </c>
      <c r="AR268" s="463">
        <v>18834.667245000001</v>
      </c>
      <c r="AS268" s="463">
        <v>18213.003562999998</v>
      </c>
      <c r="AT268" s="463">
        <v>33699.627604000001</v>
      </c>
      <c r="AU268" s="463">
        <v>173988.717837</v>
      </c>
      <c r="AV268" s="463">
        <v>58748.170492999998</v>
      </c>
      <c r="AW268" s="463">
        <v>34259.941675000002</v>
      </c>
      <c r="AX268" s="463">
        <v>82730.390805000003</v>
      </c>
      <c r="AY268" s="463">
        <v>47995.093287999996</v>
      </c>
      <c r="AZ268" s="463">
        <v>19356.55704</v>
      </c>
      <c r="BA268" s="463">
        <v>15376.954548</v>
      </c>
      <c r="BB268" s="463">
        <v>24119.045214999998</v>
      </c>
      <c r="BC268" s="463">
        <v>13045.534584999999</v>
      </c>
      <c r="BD268" s="463">
        <v>37437.092419000001</v>
      </c>
      <c r="BE268" s="463">
        <v>28524.751402999998</v>
      </c>
      <c r="BF268" s="463">
        <v>18886.580190000001</v>
      </c>
      <c r="BG268" s="463">
        <v>21047.819003000001</v>
      </c>
      <c r="BH268" s="463">
        <v>53139.141844999998</v>
      </c>
      <c r="BI268" s="463">
        <v>38799.578184999998</v>
      </c>
      <c r="BJ268" s="463">
        <v>88337.021840999994</v>
      </c>
      <c r="BK268" s="463">
        <v>28454.805131000001</v>
      </c>
      <c r="BL268" s="463">
        <v>939946.38828900002</v>
      </c>
      <c r="BM268" s="463">
        <v>30319.276817999998</v>
      </c>
      <c r="BN268" s="463">
        <v>34162.618770000001</v>
      </c>
      <c r="BO268" s="463">
        <v>234103.363816</v>
      </c>
      <c r="BP268" s="463">
        <v>43116.764282999997</v>
      </c>
      <c r="BQ268" s="463">
        <v>11211.509509</v>
      </c>
      <c r="BR268" s="463">
        <v>239552.408891</v>
      </c>
      <c r="BS268" s="463">
        <v>21878.764457000001</v>
      </c>
      <c r="BT268" s="463">
        <v>36961.095827999998</v>
      </c>
      <c r="BU268" s="463">
        <v>26175.745697999999</v>
      </c>
      <c r="BV268" s="463">
        <v>66146.250214</v>
      </c>
      <c r="BW268" s="463">
        <v>34043.871247000003</v>
      </c>
      <c r="BX268" s="463">
        <v>292066.94875400001</v>
      </c>
      <c r="BY268" s="463">
        <v>167446.98012299999</v>
      </c>
      <c r="BZ268" s="463">
        <v>9064.9647449999993</v>
      </c>
      <c r="CA268" s="463">
        <v>28808.905215999999</v>
      </c>
    </row>
    <row r="269" spans="1:79" ht="15" x14ac:dyDescent="0.25">
      <c r="A269" s="449">
        <v>162</v>
      </c>
      <c r="B269" s="457"/>
      <c r="C269" s="457"/>
      <c r="D269" s="458" t="s">
        <v>1</v>
      </c>
      <c r="E269" s="463">
        <v>35484.942168000001</v>
      </c>
      <c r="F269" s="463">
        <v>35919.977153</v>
      </c>
      <c r="G269" s="463">
        <v>90559.527000999995</v>
      </c>
      <c r="H269" s="463">
        <v>628040.95155700005</v>
      </c>
      <c r="I269" s="463">
        <v>142205.15369400001</v>
      </c>
      <c r="J269" s="463">
        <v>22053.088603</v>
      </c>
      <c r="K269" s="463">
        <v>22219.657859999999</v>
      </c>
      <c r="L269" s="463">
        <v>108773.568017</v>
      </c>
      <c r="M269" s="463">
        <v>24652.765876000001</v>
      </c>
      <c r="N269" s="463">
        <v>105854.804659</v>
      </c>
      <c r="O269" s="463">
        <v>30783.224620000001</v>
      </c>
      <c r="P269" s="463">
        <v>78766.963239000004</v>
      </c>
      <c r="Q269" s="463">
        <v>43019.440902000002</v>
      </c>
      <c r="R269" s="463">
        <v>73718.030922000005</v>
      </c>
      <c r="S269" s="463">
        <v>71976.155408999999</v>
      </c>
      <c r="T269" s="463">
        <v>302171.08378699998</v>
      </c>
      <c r="U269" s="463">
        <v>192919.02636300001</v>
      </c>
      <c r="V269" s="463">
        <v>77729.385859999995</v>
      </c>
      <c r="W269" s="463">
        <v>41314.081273999996</v>
      </c>
      <c r="X269" s="463">
        <v>17128.489422999999</v>
      </c>
      <c r="Y269" s="463">
        <v>15475.60016</v>
      </c>
      <c r="Z269" s="463">
        <v>39055.905102999997</v>
      </c>
      <c r="AA269" s="463">
        <v>366385.80681500002</v>
      </c>
      <c r="AB269" s="463">
        <v>77912.855649000005</v>
      </c>
      <c r="AC269" s="463">
        <v>36179.652332999998</v>
      </c>
      <c r="AD269" s="463">
        <v>227557.27674999999</v>
      </c>
      <c r="AE269" s="463">
        <v>72853.188070000004</v>
      </c>
      <c r="AF269" s="463">
        <v>91040.812076999995</v>
      </c>
      <c r="AG269" s="463">
        <v>67526.055414000002</v>
      </c>
      <c r="AH269" s="463">
        <v>118314.261952</v>
      </c>
      <c r="AI269" s="463">
        <v>26942.12041</v>
      </c>
      <c r="AJ269" s="463">
        <v>122647.55916400001</v>
      </c>
      <c r="AK269" s="463">
        <v>39779.065716999998</v>
      </c>
      <c r="AL269" s="463">
        <v>65335.217782</v>
      </c>
      <c r="AM269" s="463">
        <v>160920.488556</v>
      </c>
      <c r="AN269" s="463">
        <v>54330.030392000001</v>
      </c>
      <c r="AO269" s="463">
        <v>37368.208451999999</v>
      </c>
      <c r="AP269" s="463">
        <v>108612.055077</v>
      </c>
      <c r="AQ269" s="463">
        <v>15128.289596000001</v>
      </c>
      <c r="AR269" s="463">
        <v>29638.346087999998</v>
      </c>
      <c r="AS269" s="463">
        <v>25249.990114</v>
      </c>
      <c r="AT269" s="463">
        <v>54257.816683999998</v>
      </c>
      <c r="AU269" s="463">
        <v>289116.24965900002</v>
      </c>
      <c r="AV269" s="463">
        <v>103308.57447599999</v>
      </c>
      <c r="AW269" s="463">
        <v>56695.742917000003</v>
      </c>
      <c r="AX269" s="463">
        <v>110872.138378</v>
      </c>
      <c r="AY269" s="463">
        <v>67633.976035999993</v>
      </c>
      <c r="AZ269" s="463">
        <v>30560.262702</v>
      </c>
      <c r="BA269" s="463">
        <v>24202.926963999998</v>
      </c>
      <c r="BB269" s="463">
        <v>39065.490058000003</v>
      </c>
      <c r="BC269" s="463">
        <v>20553.874518000001</v>
      </c>
      <c r="BD269" s="463">
        <v>58383.348909</v>
      </c>
      <c r="BE269" s="463">
        <v>44723.318115000002</v>
      </c>
      <c r="BF269" s="463">
        <v>26701.304482</v>
      </c>
      <c r="BG269" s="463">
        <v>34706.931659000002</v>
      </c>
      <c r="BH269" s="463">
        <v>84981.848884000006</v>
      </c>
      <c r="BI269" s="463">
        <v>61088.784263000001</v>
      </c>
      <c r="BJ269" s="463">
        <v>135899.97212200001</v>
      </c>
      <c r="BK269" s="463">
        <v>45435.332151000002</v>
      </c>
      <c r="BL269" s="463">
        <v>1507405.854579</v>
      </c>
      <c r="BM269" s="463">
        <v>45479.778124999997</v>
      </c>
      <c r="BN269" s="463">
        <v>49351.003934</v>
      </c>
      <c r="BO269" s="463">
        <v>392199.203392</v>
      </c>
      <c r="BP269" s="463">
        <v>74406.659375999996</v>
      </c>
      <c r="BQ269" s="463">
        <v>16804.779774999999</v>
      </c>
      <c r="BR269" s="463">
        <v>368141.192453</v>
      </c>
      <c r="BS269" s="463">
        <v>31232.297455</v>
      </c>
      <c r="BT269" s="463">
        <v>58243.596633000001</v>
      </c>
      <c r="BU269" s="463">
        <v>41168.966407</v>
      </c>
      <c r="BV269" s="463">
        <v>97508.018463999993</v>
      </c>
      <c r="BW269" s="463">
        <v>54826.393986000003</v>
      </c>
      <c r="BX269" s="463">
        <v>439491.34331199998</v>
      </c>
      <c r="BY269" s="463">
        <v>265875.02637600002</v>
      </c>
      <c r="BZ269" s="463">
        <v>12676.263628999999</v>
      </c>
      <c r="CA269" s="463">
        <v>43673.930744999998</v>
      </c>
    </row>
    <row r="270" spans="1:79" ht="15" x14ac:dyDescent="0.25">
      <c r="A270" s="449">
        <v>163</v>
      </c>
      <c r="B270" s="457"/>
      <c r="C270" s="457"/>
      <c r="D270" s="458" t="s">
        <v>452</v>
      </c>
      <c r="E270" s="463">
        <v>22185.822861000001</v>
      </c>
      <c r="F270" s="463">
        <v>22295.960401</v>
      </c>
      <c r="G270" s="463">
        <v>57058.097734000003</v>
      </c>
      <c r="H270" s="463">
        <v>374768.72957099997</v>
      </c>
      <c r="I270" s="463">
        <v>86828.075838999997</v>
      </c>
      <c r="J270" s="463">
        <v>14457.27556</v>
      </c>
      <c r="K270" s="463">
        <v>14313.115943999999</v>
      </c>
      <c r="L270" s="463">
        <v>67277.935639999996</v>
      </c>
      <c r="M270" s="463">
        <v>15578.141637999999</v>
      </c>
      <c r="N270" s="463">
        <v>64391.354643999999</v>
      </c>
      <c r="O270" s="463">
        <v>19372.830911000001</v>
      </c>
      <c r="P270" s="463">
        <v>48964.557099999998</v>
      </c>
      <c r="Q270" s="463">
        <v>25626.916261999999</v>
      </c>
      <c r="R270" s="463">
        <v>44372.504419999997</v>
      </c>
      <c r="S270" s="463">
        <v>45412.349053999998</v>
      </c>
      <c r="T270" s="463">
        <v>181916.56124099999</v>
      </c>
      <c r="U270" s="463">
        <v>115154.360556</v>
      </c>
      <c r="V270" s="463">
        <v>48866.453247999998</v>
      </c>
      <c r="W270" s="463">
        <v>25574.393871</v>
      </c>
      <c r="X270" s="463">
        <v>10665.576160000001</v>
      </c>
      <c r="Y270" s="463">
        <v>9976.9436349999996</v>
      </c>
      <c r="Z270" s="463">
        <v>24896.411963999999</v>
      </c>
      <c r="AA270" s="463">
        <v>218100.495884</v>
      </c>
      <c r="AB270" s="463">
        <v>46514.706058999996</v>
      </c>
      <c r="AC270" s="463">
        <v>22852.155312999999</v>
      </c>
      <c r="AD270" s="463">
        <v>140504.696627</v>
      </c>
      <c r="AE270" s="463">
        <v>43273.763258999999</v>
      </c>
      <c r="AF270" s="463">
        <v>56054.320887000002</v>
      </c>
      <c r="AG270" s="463">
        <v>42419.455514000001</v>
      </c>
      <c r="AH270" s="463">
        <v>72231.007207000002</v>
      </c>
      <c r="AI270" s="463">
        <v>17082.538604000001</v>
      </c>
      <c r="AJ270" s="463">
        <v>74899.270973999999</v>
      </c>
      <c r="AK270" s="463">
        <v>25052.072136999999</v>
      </c>
      <c r="AL270" s="463">
        <v>39710.729926</v>
      </c>
      <c r="AM270" s="463">
        <v>98045.014150000003</v>
      </c>
      <c r="AN270" s="463">
        <v>33924.769182999997</v>
      </c>
      <c r="AO270" s="463">
        <v>21988.925146000001</v>
      </c>
      <c r="AP270" s="463">
        <v>64161.491614999999</v>
      </c>
      <c r="AQ270" s="463">
        <v>9840.1915590000008</v>
      </c>
      <c r="AR270" s="463">
        <v>17952.329719000001</v>
      </c>
      <c r="AS270" s="463">
        <v>16043.195132999999</v>
      </c>
      <c r="AT270" s="463">
        <v>33072.103857000002</v>
      </c>
      <c r="AU270" s="463">
        <v>168936.91619799999</v>
      </c>
      <c r="AV270" s="463">
        <v>61426.467471000004</v>
      </c>
      <c r="AW270" s="463">
        <v>34827.644636999998</v>
      </c>
      <c r="AX270" s="463">
        <v>67875.752309000003</v>
      </c>
      <c r="AY270" s="463">
        <v>42632.278425999997</v>
      </c>
      <c r="AZ270" s="463">
        <v>19349.672170999998</v>
      </c>
      <c r="BA270" s="463">
        <v>15214.217653</v>
      </c>
      <c r="BB270" s="463">
        <v>24123.438168000001</v>
      </c>
      <c r="BC270" s="463">
        <v>12994.522004</v>
      </c>
      <c r="BD270" s="463">
        <v>37089.086317000001</v>
      </c>
      <c r="BE270" s="463">
        <v>27176.520381999999</v>
      </c>
      <c r="BF270" s="463">
        <v>17044.001591</v>
      </c>
      <c r="BG270" s="463">
        <v>21002.928435999998</v>
      </c>
      <c r="BH270" s="463">
        <v>51401.946237999997</v>
      </c>
      <c r="BI270" s="463">
        <v>36912.341588000003</v>
      </c>
      <c r="BJ270" s="463">
        <v>84570.432639999999</v>
      </c>
      <c r="BK270" s="463">
        <v>27906.846798999999</v>
      </c>
      <c r="BL270" s="463">
        <v>882309.24781700002</v>
      </c>
      <c r="BM270" s="463">
        <v>28547.119397999999</v>
      </c>
      <c r="BN270" s="463">
        <v>32582.954927999999</v>
      </c>
      <c r="BO270" s="463">
        <v>230535.90770000001</v>
      </c>
      <c r="BP270" s="463">
        <v>42731.145825</v>
      </c>
      <c r="BQ270" s="463">
        <v>10726.136623</v>
      </c>
      <c r="BR270" s="463">
        <v>217927.09405000001</v>
      </c>
      <c r="BS270" s="463">
        <v>19994.152393</v>
      </c>
      <c r="BT270" s="463">
        <v>35688.266512000002</v>
      </c>
      <c r="BU270" s="463">
        <v>25863.183347999999</v>
      </c>
      <c r="BV270" s="463">
        <v>59555.140737000002</v>
      </c>
      <c r="BW270" s="463">
        <v>34219.788455000002</v>
      </c>
      <c r="BX270" s="463">
        <v>263001.81207300001</v>
      </c>
      <c r="BY270" s="463">
        <v>160951.400861</v>
      </c>
      <c r="BZ270" s="463">
        <v>7949.1399659999997</v>
      </c>
      <c r="CA270" s="463">
        <v>27596.235779999999</v>
      </c>
    </row>
    <row r="271" spans="1:79" ht="15" x14ac:dyDescent="0.25">
      <c r="A271" s="449">
        <v>164</v>
      </c>
      <c r="B271" s="459"/>
      <c r="C271" s="459" t="s">
        <v>533</v>
      </c>
      <c r="D271" s="460" t="s">
        <v>0</v>
      </c>
      <c r="E271" s="464">
        <v>392.91227700000002</v>
      </c>
      <c r="F271" s="464">
        <v>375.87953599999997</v>
      </c>
      <c r="G271" s="464">
        <v>1055.9460899999999</v>
      </c>
      <c r="H271" s="464">
        <v>18785.172571999999</v>
      </c>
      <c r="I271" s="464">
        <v>1779.753665</v>
      </c>
      <c r="J271" s="464">
        <v>225.958641</v>
      </c>
      <c r="K271" s="464">
        <v>223.53887499999999</v>
      </c>
      <c r="L271" s="464">
        <v>1266.084979</v>
      </c>
      <c r="M271" s="464">
        <v>220.75395</v>
      </c>
      <c r="N271" s="464">
        <v>1377.6761779999999</v>
      </c>
      <c r="O271" s="464">
        <v>310.72492299999999</v>
      </c>
      <c r="P271" s="464">
        <v>972.05343500000004</v>
      </c>
      <c r="Q271" s="464">
        <v>473.76819599999999</v>
      </c>
      <c r="R271" s="464">
        <v>813.21248100000003</v>
      </c>
      <c r="S271" s="464">
        <v>874.60476600000004</v>
      </c>
      <c r="T271" s="464">
        <v>4938.9785439999996</v>
      </c>
      <c r="U271" s="464">
        <v>5499.5659809999997</v>
      </c>
      <c r="V271" s="464">
        <v>977.88830299999995</v>
      </c>
      <c r="W271" s="464">
        <v>456.60513300000002</v>
      </c>
      <c r="X271" s="464">
        <v>176.21140299999999</v>
      </c>
      <c r="Y271" s="464">
        <v>155.196494</v>
      </c>
      <c r="Z271" s="464">
        <v>433.37665299999998</v>
      </c>
      <c r="AA271" s="464">
        <v>8366.2564249999996</v>
      </c>
      <c r="AB271" s="464">
        <v>1084.630549</v>
      </c>
      <c r="AC271" s="464">
        <v>372.66560600000003</v>
      </c>
      <c r="AD271" s="464">
        <v>3323.3485369999999</v>
      </c>
      <c r="AE271" s="464">
        <v>824.148594</v>
      </c>
      <c r="AF271" s="464">
        <v>1122.0462500000001</v>
      </c>
      <c r="AG271" s="464">
        <v>809.77470400000004</v>
      </c>
      <c r="AH271" s="464">
        <v>1555.7874919999999</v>
      </c>
      <c r="AI271" s="464">
        <v>296.65928600000001</v>
      </c>
      <c r="AJ271" s="464">
        <v>1639.0305289999999</v>
      </c>
      <c r="AK271" s="464">
        <v>458.08606700000001</v>
      </c>
      <c r="AL271" s="464">
        <v>748.68518700000004</v>
      </c>
      <c r="AM271" s="464">
        <v>1878.473313</v>
      </c>
      <c r="AN271" s="464">
        <v>647.50550999999996</v>
      </c>
      <c r="AO271" s="464">
        <v>437.51507500000002</v>
      </c>
      <c r="AP271" s="464">
        <v>1359.5950720000001</v>
      </c>
      <c r="AQ271" s="464">
        <v>156.924848</v>
      </c>
      <c r="AR271" s="464">
        <v>331.66004800000002</v>
      </c>
      <c r="AS271" s="464">
        <v>243.670546</v>
      </c>
      <c r="AT271" s="464">
        <v>614.49388499999998</v>
      </c>
      <c r="AU271" s="464">
        <v>7840.8811400000004</v>
      </c>
      <c r="AV271" s="464">
        <v>1282.2898299999999</v>
      </c>
      <c r="AW271" s="464">
        <v>653.84531300000003</v>
      </c>
      <c r="AX271" s="464">
        <v>1365.7472560000001</v>
      </c>
      <c r="AY271" s="464">
        <v>739.86133099999995</v>
      </c>
      <c r="AZ271" s="464">
        <v>344.97243900000001</v>
      </c>
      <c r="BA271" s="464">
        <v>285.86155300000001</v>
      </c>
      <c r="BB271" s="464">
        <v>490.05870599999997</v>
      </c>
      <c r="BC271" s="464">
        <v>232.77705</v>
      </c>
      <c r="BD271" s="464">
        <v>592.05124899999998</v>
      </c>
      <c r="BE271" s="464">
        <v>545.38243399999999</v>
      </c>
      <c r="BF271" s="464">
        <v>294.35429900000003</v>
      </c>
      <c r="BG271" s="464">
        <v>382.86392999999998</v>
      </c>
      <c r="BH271" s="464">
        <v>905.87374599999998</v>
      </c>
      <c r="BI271" s="464">
        <v>699.47533299999998</v>
      </c>
      <c r="BJ271" s="464">
        <v>1973.1013370000001</v>
      </c>
      <c r="BK271" s="464">
        <v>559.71842500000002</v>
      </c>
      <c r="BL271" s="464">
        <v>56288.719450999997</v>
      </c>
      <c r="BM271" s="464">
        <v>529.42545199999995</v>
      </c>
      <c r="BN271" s="464">
        <v>575.783998</v>
      </c>
      <c r="BO271" s="464">
        <v>13146.25042</v>
      </c>
      <c r="BP271" s="464">
        <v>912.57824700000003</v>
      </c>
      <c r="BQ271" s="464">
        <v>180.08542600000001</v>
      </c>
      <c r="BR271" s="464">
        <v>7852.0654039999999</v>
      </c>
      <c r="BS271" s="464">
        <v>319.36341299999998</v>
      </c>
      <c r="BT271" s="464">
        <v>735.35234300000002</v>
      </c>
      <c r="BU271" s="464">
        <v>458.20153900000003</v>
      </c>
      <c r="BV271" s="464">
        <v>1106.9577589999999</v>
      </c>
      <c r="BW271" s="464">
        <v>603.44843100000003</v>
      </c>
      <c r="BX271" s="464">
        <v>8619.5845979999995</v>
      </c>
      <c r="BY271" s="464">
        <v>3918.9845329999998</v>
      </c>
      <c r="BZ271" s="464">
        <v>132.29270299999999</v>
      </c>
      <c r="CA271" s="464">
        <v>465.54331100000002</v>
      </c>
    </row>
    <row r="272" spans="1:79" ht="15" x14ac:dyDescent="0.25">
      <c r="A272" s="449">
        <v>165</v>
      </c>
      <c r="B272" s="459"/>
      <c r="C272" s="459"/>
      <c r="D272" s="460" t="s">
        <v>451</v>
      </c>
      <c r="E272" s="464">
        <v>442.62823200000003</v>
      </c>
      <c r="F272" s="464">
        <v>506.87553000000003</v>
      </c>
      <c r="G272" s="464">
        <v>1278.573298</v>
      </c>
      <c r="H272" s="464">
        <v>15349.156975</v>
      </c>
      <c r="I272" s="464">
        <v>1908.713409</v>
      </c>
      <c r="J272" s="464">
        <v>273.57212800000002</v>
      </c>
      <c r="K272" s="464">
        <v>250.95026799999999</v>
      </c>
      <c r="L272" s="464">
        <v>1350.640707</v>
      </c>
      <c r="M272" s="464">
        <v>359.97477500000002</v>
      </c>
      <c r="N272" s="464">
        <v>1400.2857859999999</v>
      </c>
      <c r="O272" s="464">
        <v>427.27547099999998</v>
      </c>
      <c r="P272" s="464">
        <v>1030.4761960000001</v>
      </c>
      <c r="Q272" s="464">
        <v>465.245002</v>
      </c>
      <c r="R272" s="464">
        <v>909.73711000000003</v>
      </c>
      <c r="S272" s="464">
        <v>985.78221399999995</v>
      </c>
      <c r="T272" s="464">
        <v>4558.5066200000001</v>
      </c>
      <c r="U272" s="464">
        <v>4421.2264219999997</v>
      </c>
      <c r="V272" s="464">
        <v>1430.6913280000001</v>
      </c>
      <c r="W272" s="464">
        <v>513.32853499999999</v>
      </c>
      <c r="X272" s="464">
        <v>194.77335500000001</v>
      </c>
      <c r="Y272" s="464">
        <v>188.30160699999999</v>
      </c>
      <c r="Z272" s="464">
        <v>521.02596400000004</v>
      </c>
      <c r="AA272" s="464">
        <v>6107.0663000000004</v>
      </c>
      <c r="AB272" s="464">
        <v>953.81544299999996</v>
      </c>
      <c r="AC272" s="464">
        <v>484.18894899999998</v>
      </c>
      <c r="AD272" s="464">
        <v>3554.3171259999999</v>
      </c>
      <c r="AE272" s="464">
        <v>810.92760199999998</v>
      </c>
      <c r="AF272" s="464">
        <v>1274.6396850000001</v>
      </c>
      <c r="AG272" s="464">
        <v>978.21696899999995</v>
      </c>
      <c r="AH272" s="464">
        <v>1609.185645</v>
      </c>
      <c r="AI272" s="464">
        <v>339.76704999999998</v>
      </c>
      <c r="AJ272" s="464">
        <v>1601.124329</v>
      </c>
      <c r="AK272" s="464">
        <v>523.11067400000002</v>
      </c>
      <c r="AL272" s="464">
        <v>857.10918300000003</v>
      </c>
      <c r="AM272" s="464">
        <v>1985.9089859999999</v>
      </c>
      <c r="AN272" s="464">
        <v>733.05563199999995</v>
      </c>
      <c r="AO272" s="464">
        <v>435.61005999999998</v>
      </c>
      <c r="AP272" s="464">
        <v>1238.2290559999999</v>
      </c>
      <c r="AQ272" s="464">
        <v>200.09710799999999</v>
      </c>
      <c r="AR272" s="464">
        <v>356.64534200000003</v>
      </c>
      <c r="AS272" s="464">
        <v>327.98310300000003</v>
      </c>
      <c r="AT272" s="464">
        <v>631.241715</v>
      </c>
      <c r="AU272" s="464">
        <v>4693.4013189999996</v>
      </c>
      <c r="AV272" s="464">
        <v>1086.573991</v>
      </c>
      <c r="AW272" s="464">
        <v>651.65053899999998</v>
      </c>
      <c r="AX272" s="464">
        <v>2007.4526330000001</v>
      </c>
      <c r="AY272" s="464">
        <v>956.79358500000001</v>
      </c>
      <c r="AZ272" s="464">
        <v>436.88731999999999</v>
      </c>
      <c r="BA272" s="464">
        <v>310.09063500000002</v>
      </c>
      <c r="BB272" s="464">
        <v>523.46440800000005</v>
      </c>
      <c r="BC272" s="464">
        <v>260.299283</v>
      </c>
      <c r="BD272" s="464">
        <v>669.88058999999998</v>
      </c>
      <c r="BE272" s="464">
        <v>540.00641399999995</v>
      </c>
      <c r="BF272" s="464">
        <v>389.23967599999997</v>
      </c>
      <c r="BG272" s="464">
        <v>382.217984</v>
      </c>
      <c r="BH272" s="464">
        <v>955.45032900000001</v>
      </c>
      <c r="BI272" s="464">
        <v>758.60087499999997</v>
      </c>
      <c r="BJ272" s="464">
        <v>2110.7889610000002</v>
      </c>
      <c r="BK272" s="464">
        <v>685.23143600000003</v>
      </c>
      <c r="BL272" s="464">
        <v>29992.520063</v>
      </c>
      <c r="BM272" s="464">
        <v>615.97754299999997</v>
      </c>
      <c r="BN272" s="464">
        <v>886.12777800000003</v>
      </c>
      <c r="BO272" s="464">
        <v>6559.4816410000003</v>
      </c>
      <c r="BP272" s="464">
        <v>803.67895099999998</v>
      </c>
      <c r="BQ272" s="464">
        <v>216.47322399999999</v>
      </c>
      <c r="BR272" s="464">
        <v>6829.3812760000001</v>
      </c>
      <c r="BS272" s="464">
        <v>416.82584800000001</v>
      </c>
      <c r="BT272" s="464">
        <v>727.45860000000005</v>
      </c>
      <c r="BU272" s="464">
        <v>495.02722</v>
      </c>
      <c r="BV272" s="464">
        <v>1292.778689</v>
      </c>
      <c r="BW272" s="464">
        <v>645.671333</v>
      </c>
      <c r="BX272" s="464">
        <v>8318.8924900000002</v>
      </c>
      <c r="BY272" s="464">
        <v>3534.6048810000002</v>
      </c>
      <c r="BZ272" s="464">
        <v>170.17608300000001</v>
      </c>
      <c r="CA272" s="464">
        <v>546.87195399999996</v>
      </c>
    </row>
    <row r="273" spans="1:79" ht="15" x14ac:dyDescent="0.25">
      <c r="A273" s="449">
        <v>166</v>
      </c>
      <c r="B273" s="459"/>
      <c r="C273" s="459"/>
      <c r="D273" s="460" t="s">
        <v>1</v>
      </c>
      <c r="E273" s="464">
        <v>693.86119299999996</v>
      </c>
      <c r="F273" s="464">
        <v>703.94115599999998</v>
      </c>
      <c r="G273" s="464">
        <v>1976.857266</v>
      </c>
      <c r="H273" s="464">
        <v>39314.325538999998</v>
      </c>
      <c r="I273" s="464">
        <v>3160.5161979999998</v>
      </c>
      <c r="J273" s="464">
        <v>416.49241999999998</v>
      </c>
      <c r="K273" s="464">
        <v>398.02233200000001</v>
      </c>
      <c r="L273" s="464">
        <v>2277.6552820000002</v>
      </c>
      <c r="M273" s="464">
        <v>445.89707800000002</v>
      </c>
      <c r="N273" s="464">
        <v>2346.1689710000001</v>
      </c>
      <c r="O273" s="464">
        <v>586.47205299999996</v>
      </c>
      <c r="P273" s="464">
        <v>1730.5749940000001</v>
      </c>
      <c r="Q273" s="464">
        <v>785.01971900000001</v>
      </c>
      <c r="R273" s="464">
        <v>1408.0400380000001</v>
      </c>
      <c r="S273" s="464">
        <v>1534.3805990000001</v>
      </c>
      <c r="T273" s="464">
        <v>8657.4462650000005</v>
      </c>
      <c r="U273" s="464">
        <v>10143.809375999999</v>
      </c>
      <c r="V273" s="464">
        <v>1931.252624</v>
      </c>
      <c r="W273" s="464">
        <v>804.12629100000004</v>
      </c>
      <c r="X273" s="464">
        <v>312.78590800000001</v>
      </c>
      <c r="Y273" s="464">
        <v>283.97255000000001</v>
      </c>
      <c r="Z273" s="464">
        <v>787.747612</v>
      </c>
      <c r="AA273" s="464">
        <v>13425.235024</v>
      </c>
      <c r="AB273" s="464">
        <v>1734.9515630000001</v>
      </c>
      <c r="AC273" s="464">
        <v>691.90159400000005</v>
      </c>
      <c r="AD273" s="464">
        <v>6163.0149600000004</v>
      </c>
      <c r="AE273" s="464">
        <v>1383.8899570000001</v>
      </c>
      <c r="AF273" s="464">
        <v>2010.7270269999999</v>
      </c>
      <c r="AG273" s="464">
        <v>1476.3680079999999</v>
      </c>
      <c r="AH273" s="464">
        <v>2734.5499340000001</v>
      </c>
      <c r="AI273" s="464">
        <v>530.34923100000003</v>
      </c>
      <c r="AJ273" s="464">
        <v>2787.996596</v>
      </c>
      <c r="AK273" s="464">
        <v>820.20419200000003</v>
      </c>
      <c r="AL273" s="464">
        <v>1310.333615</v>
      </c>
      <c r="AM273" s="464">
        <v>3270.0617860000002</v>
      </c>
      <c r="AN273" s="464">
        <v>1167.9391029999999</v>
      </c>
      <c r="AO273" s="464">
        <v>717.83821499999999</v>
      </c>
      <c r="AP273" s="464">
        <v>2170.9586119999999</v>
      </c>
      <c r="AQ273" s="464">
        <v>293.59285999999997</v>
      </c>
      <c r="AR273" s="464">
        <v>565.80870400000003</v>
      </c>
      <c r="AS273" s="464">
        <v>459.25560300000001</v>
      </c>
      <c r="AT273" s="464">
        <v>1035.903223</v>
      </c>
      <c r="AU273" s="464">
        <v>11937.441052</v>
      </c>
      <c r="AV273" s="464">
        <v>2018.4691210000001</v>
      </c>
      <c r="AW273" s="464">
        <v>1117.6764290000001</v>
      </c>
      <c r="AX273" s="464">
        <v>3367.3117120000002</v>
      </c>
      <c r="AY273" s="464">
        <v>1368.2576369999999</v>
      </c>
      <c r="AZ273" s="464">
        <v>693.77319599999998</v>
      </c>
      <c r="BA273" s="464">
        <v>497.69690900000001</v>
      </c>
      <c r="BB273" s="464">
        <v>843.40360299999998</v>
      </c>
      <c r="BC273" s="464">
        <v>414.27923900000002</v>
      </c>
      <c r="BD273" s="464">
        <v>1052.6373719999999</v>
      </c>
      <c r="BE273" s="464">
        <v>922.65316600000006</v>
      </c>
      <c r="BF273" s="464">
        <v>553.338393</v>
      </c>
      <c r="BG273" s="464">
        <v>636.66269299999999</v>
      </c>
      <c r="BH273" s="464">
        <v>1574.3181910000001</v>
      </c>
      <c r="BI273" s="464">
        <v>1204.3516400000001</v>
      </c>
      <c r="BJ273" s="464">
        <v>3686.0019109999998</v>
      </c>
      <c r="BK273" s="464">
        <v>1147.2879989999999</v>
      </c>
      <c r="BL273" s="464">
        <v>95169.872489999994</v>
      </c>
      <c r="BM273" s="464">
        <v>958.89524300000005</v>
      </c>
      <c r="BN273" s="464">
        <v>1274.641269</v>
      </c>
      <c r="BO273" s="464">
        <v>17391.037960000001</v>
      </c>
      <c r="BP273" s="464">
        <v>1432.6485849999999</v>
      </c>
      <c r="BQ273" s="464">
        <v>326.86659500000002</v>
      </c>
      <c r="BR273" s="464">
        <v>14934.598485</v>
      </c>
      <c r="BS273" s="464">
        <v>603.24154299999998</v>
      </c>
      <c r="BT273" s="464">
        <v>1224.146387</v>
      </c>
      <c r="BU273" s="464">
        <v>795.93083200000001</v>
      </c>
      <c r="BV273" s="464">
        <v>1995.1576279999999</v>
      </c>
      <c r="BW273" s="464">
        <v>1049.0290560000001</v>
      </c>
      <c r="BX273" s="464">
        <v>17762.985175999998</v>
      </c>
      <c r="BY273" s="464">
        <v>6533.8441409999996</v>
      </c>
      <c r="BZ273" s="464">
        <v>244.992324</v>
      </c>
      <c r="CA273" s="464">
        <v>844.91799700000001</v>
      </c>
    </row>
    <row r="274" spans="1:79" ht="15" x14ac:dyDescent="0.25">
      <c r="A274" s="449">
        <v>167</v>
      </c>
      <c r="B274" s="459"/>
      <c r="C274" s="459"/>
      <c r="D274" s="460" t="s">
        <v>452</v>
      </c>
      <c r="E274" s="464">
        <v>430.38162799999998</v>
      </c>
      <c r="F274" s="464">
        <v>431.44718599999999</v>
      </c>
      <c r="G274" s="464">
        <v>1140.4675090000001</v>
      </c>
      <c r="H274" s="464">
        <v>8721.1474870000002</v>
      </c>
      <c r="I274" s="464">
        <v>1732.2610070000001</v>
      </c>
      <c r="J274" s="464">
        <v>270.466993</v>
      </c>
      <c r="K274" s="464">
        <v>248.92310599999999</v>
      </c>
      <c r="L274" s="464">
        <v>1263.2076979999999</v>
      </c>
      <c r="M274" s="464">
        <v>278.68695700000001</v>
      </c>
      <c r="N274" s="464">
        <v>1147.9218149999999</v>
      </c>
      <c r="O274" s="464">
        <v>365.61703199999999</v>
      </c>
      <c r="P274" s="464">
        <v>956.376305</v>
      </c>
      <c r="Q274" s="464">
        <v>464.46338300000002</v>
      </c>
      <c r="R274" s="464">
        <v>823.97066800000005</v>
      </c>
      <c r="S274" s="464">
        <v>817.54035899999997</v>
      </c>
      <c r="T274" s="464">
        <v>3843.2652210000001</v>
      </c>
      <c r="U274" s="464">
        <v>2131.1935920000001</v>
      </c>
      <c r="V274" s="464">
        <v>961.45078000000001</v>
      </c>
      <c r="W274" s="464">
        <v>488.67200200000002</v>
      </c>
      <c r="X274" s="464">
        <v>190.52433199999999</v>
      </c>
      <c r="Y274" s="464">
        <v>181.81723199999999</v>
      </c>
      <c r="Z274" s="464">
        <v>496.47058199999998</v>
      </c>
      <c r="AA274" s="464">
        <v>4484.128729</v>
      </c>
      <c r="AB274" s="464">
        <v>806.11633400000005</v>
      </c>
      <c r="AC274" s="464">
        <v>429.16463700000003</v>
      </c>
      <c r="AD274" s="464">
        <v>3022.688048</v>
      </c>
      <c r="AE274" s="464">
        <v>798.94063300000005</v>
      </c>
      <c r="AF274" s="464">
        <v>1139.263205</v>
      </c>
      <c r="AG274" s="464">
        <v>772.09136699999999</v>
      </c>
      <c r="AH274" s="464">
        <v>1319.5370700000001</v>
      </c>
      <c r="AI274" s="464">
        <v>330.11129299999999</v>
      </c>
      <c r="AJ274" s="464">
        <v>1457.125262</v>
      </c>
      <c r="AK274" s="464">
        <v>492.40515599999998</v>
      </c>
      <c r="AL274" s="464">
        <v>697.77209000000005</v>
      </c>
      <c r="AM274" s="464">
        <v>1859.82512</v>
      </c>
      <c r="AN274" s="464">
        <v>622.42080299999998</v>
      </c>
      <c r="AO274" s="464">
        <v>402.30189200000001</v>
      </c>
      <c r="AP274" s="464">
        <v>1146.015459</v>
      </c>
      <c r="AQ274" s="464">
        <v>190.38480300000001</v>
      </c>
      <c r="AR274" s="464">
        <v>338.45077300000003</v>
      </c>
      <c r="AS274" s="464">
        <v>289.18431800000002</v>
      </c>
      <c r="AT274" s="464">
        <v>614.69814599999995</v>
      </c>
      <c r="AU274" s="464">
        <v>3165.8325359999999</v>
      </c>
      <c r="AV274" s="464">
        <v>1123.1697099999999</v>
      </c>
      <c r="AW274" s="464">
        <v>650.12119099999995</v>
      </c>
      <c r="AX274" s="464">
        <v>1353.343582</v>
      </c>
      <c r="AY274" s="464">
        <v>840.03487700000005</v>
      </c>
      <c r="AZ274" s="464">
        <v>351.63709899999998</v>
      </c>
      <c r="BA274" s="464">
        <v>303.52641999999997</v>
      </c>
      <c r="BB274" s="464">
        <v>411.40218299999998</v>
      </c>
      <c r="BC274" s="464">
        <v>258.18864600000001</v>
      </c>
      <c r="BD274" s="464">
        <v>659.87653799999998</v>
      </c>
      <c r="BE274" s="464">
        <v>506.45707499999997</v>
      </c>
      <c r="BF274" s="464">
        <v>348.87900400000001</v>
      </c>
      <c r="BG274" s="464">
        <v>379.12719600000003</v>
      </c>
      <c r="BH274" s="464">
        <v>902.51585299999999</v>
      </c>
      <c r="BI274" s="464">
        <v>718.173362</v>
      </c>
      <c r="BJ274" s="464">
        <v>1768.2276380000001</v>
      </c>
      <c r="BK274" s="464">
        <v>491.45075900000001</v>
      </c>
      <c r="BL274" s="464">
        <v>17235.185804000001</v>
      </c>
      <c r="BM274" s="464">
        <v>569.43323899999996</v>
      </c>
      <c r="BN274" s="464">
        <v>621.66377299999999</v>
      </c>
      <c r="BO274" s="464">
        <v>4433.7010700000001</v>
      </c>
      <c r="BP274" s="464">
        <v>789.08289100000002</v>
      </c>
      <c r="BQ274" s="464">
        <v>206.135739</v>
      </c>
      <c r="BR274" s="464">
        <v>4725.6901200000002</v>
      </c>
      <c r="BS274" s="464">
        <v>377.54881599999999</v>
      </c>
      <c r="BT274" s="464">
        <v>681.16986299999996</v>
      </c>
      <c r="BU274" s="464">
        <v>485.339832</v>
      </c>
      <c r="BV274" s="464">
        <v>1121.5218910000001</v>
      </c>
      <c r="BW274" s="464">
        <v>643.09241199999997</v>
      </c>
      <c r="BX274" s="464">
        <v>5782.7929809999996</v>
      </c>
      <c r="BY274" s="464">
        <v>3000.7792340000001</v>
      </c>
      <c r="BZ274" s="464">
        <v>148.13153500000001</v>
      </c>
      <c r="CA274" s="464">
        <v>517.54102399999999</v>
      </c>
    </row>
    <row r="275" spans="1:79" ht="15" x14ac:dyDescent="0.25">
      <c r="A275" s="449">
        <v>168</v>
      </c>
      <c r="B275" s="457"/>
      <c r="C275" s="457" t="s">
        <v>534</v>
      </c>
      <c r="D275" s="458" t="s">
        <v>0</v>
      </c>
      <c r="E275" s="463">
        <v>1.4839180000000001</v>
      </c>
      <c r="F275" s="463">
        <v>3.227989</v>
      </c>
      <c r="G275" s="463">
        <v>60.268520000000002</v>
      </c>
      <c r="H275" s="463">
        <v>10683.697729</v>
      </c>
      <c r="I275" s="463">
        <v>167.640176</v>
      </c>
      <c r="J275" s="463">
        <v>1.4600500000000001</v>
      </c>
      <c r="K275" s="463">
        <v>7.8592209999999998</v>
      </c>
      <c r="L275" s="463">
        <v>108.76205299999999</v>
      </c>
      <c r="M275" s="463">
        <v>1.4211739999999999</v>
      </c>
      <c r="N275" s="463">
        <v>288.388576</v>
      </c>
      <c r="O275" s="463">
        <v>2.5002040000000001</v>
      </c>
      <c r="P275" s="463">
        <v>100.438115</v>
      </c>
      <c r="Q275" s="463">
        <v>5.7100460000000002</v>
      </c>
      <c r="R275" s="463">
        <v>28.950308</v>
      </c>
      <c r="S275" s="463">
        <v>140.872004</v>
      </c>
      <c r="T275" s="463">
        <v>1267.3489939999999</v>
      </c>
      <c r="U275" s="463">
        <v>3565.5992179999998</v>
      </c>
      <c r="V275" s="463">
        <v>179.449399</v>
      </c>
      <c r="W275" s="463">
        <v>8.2771059999999999</v>
      </c>
      <c r="X275" s="463">
        <v>1.829321</v>
      </c>
      <c r="Y275" s="463">
        <v>0.51181299999999996</v>
      </c>
      <c r="Z275" s="463">
        <v>4.2673889999999997</v>
      </c>
      <c r="AA275" s="463">
        <v>3997.9759530000001</v>
      </c>
      <c r="AB275" s="463">
        <v>283.54701299999999</v>
      </c>
      <c r="AC275" s="463">
        <v>8.7120029999999993</v>
      </c>
      <c r="AD275" s="463">
        <v>585.12270000000001</v>
      </c>
      <c r="AE275" s="463">
        <v>27.161774999999999</v>
      </c>
      <c r="AF275" s="463">
        <v>81.276848000000001</v>
      </c>
      <c r="AG275" s="463">
        <v>133.411203</v>
      </c>
      <c r="AH275" s="463">
        <v>339.73676599999999</v>
      </c>
      <c r="AI275" s="463">
        <v>5.5273770000000004</v>
      </c>
      <c r="AJ275" s="463">
        <v>264.59077600000001</v>
      </c>
      <c r="AK275" s="463">
        <v>24.621549000000002</v>
      </c>
      <c r="AL275" s="463">
        <v>114.876216</v>
      </c>
      <c r="AM275" s="463">
        <v>95.161974999999998</v>
      </c>
      <c r="AN275" s="463">
        <v>87.277490999999998</v>
      </c>
      <c r="AO275" s="463">
        <v>30.346907000000002</v>
      </c>
      <c r="AP275" s="463">
        <v>210.11889199999999</v>
      </c>
      <c r="AQ275" s="463">
        <v>0.151777</v>
      </c>
      <c r="AR275" s="463">
        <v>3.1188669999999998</v>
      </c>
      <c r="AS275" s="463">
        <v>1.190869</v>
      </c>
      <c r="AT275" s="463">
        <v>24.818418999999999</v>
      </c>
      <c r="AU275" s="463">
        <v>4684.0763559999996</v>
      </c>
      <c r="AV275" s="463">
        <v>133.88122899999999</v>
      </c>
      <c r="AW275" s="463">
        <v>40.364947000000001</v>
      </c>
      <c r="AX275" s="463">
        <v>194.302762</v>
      </c>
      <c r="AY275" s="463">
        <v>18.997516000000001</v>
      </c>
      <c r="AZ275" s="463">
        <v>44.032966000000002</v>
      </c>
      <c r="BA275" s="463">
        <v>8.1824399999999997</v>
      </c>
      <c r="BB275" s="463">
        <v>108.886872</v>
      </c>
      <c r="BC275" s="463">
        <v>2.2471839999999998</v>
      </c>
      <c r="BD275" s="463">
        <v>7.514678</v>
      </c>
      <c r="BE275" s="463">
        <v>69.705376000000001</v>
      </c>
      <c r="BF275" s="463">
        <v>2.7568269999999999</v>
      </c>
      <c r="BG275" s="463">
        <v>8.5943419999999993</v>
      </c>
      <c r="BH275" s="463">
        <v>46.379807999999997</v>
      </c>
      <c r="BI275" s="463">
        <v>10.89071</v>
      </c>
      <c r="BJ275" s="463">
        <v>360.832067</v>
      </c>
      <c r="BK275" s="463">
        <v>116.63673</v>
      </c>
      <c r="BL275" s="463">
        <v>39397.353904000003</v>
      </c>
      <c r="BM275" s="463">
        <v>25.746220999999998</v>
      </c>
      <c r="BN275" s="463">
        <v>100.402641</v>
      </c>
      <c r="BO275" s="463">
        <v>8734.2830049999993</v>
      </c>
      <c r="BP275" s="463">
        <v>62.561794999999996</v>
      </c>
      <c r="BQ275" s="463">
        <v>2.085102</v>
      </c>
      <c r="BR275" s="463">
        <v>3247.2017770000002</v>
      </c>
      <c r="BS275" s="463">
        <v>4.0362989999999996</v>
      </c>
      <c r="BT275" s="463">
        <v>98.672357000000005</v>
      </c>
      <c r="BU275" s="463">
        <v>20.430852000000002</v>
      </c>
      <c r="BV275" s="463">
        <v>75.664293999999998</v>
      </c>
      <c r="BW275" s="463">
        <v>12.374027999999999</v>
      </c>
      <c r="BX275" s="463">
        <v>3097.0347900000002</v>
      </c>
      <c r="BY275" s="463">
        <v>1103.51459</v>
      </c>
      <c r="BZ275" s="463">
        <v>6.6196070000000002</v>
      </c>
      <c r="CA275" s="463">
        <v>10.963506000000001</v>
      </c>
    </row>
    <row r="276" spans="1:79" ht="15" x14ac:dyDescent="0.25">
      <c r="A276" s="449">
        <v>169</v>
      </c>
      <c r="B276" s="457"/>
      <c r="C276" s="457"/>
      <c r="D276" s="458" t="s">
        <v>451</v>
      </c>
      <c r="E276" s="463">
        <v>0.90865799999999997</v>
      </c>
      <c r="F276" s="463">
        <v>2.4547050000000001</v>
      </c>
      <c r="G276" s="463">
        <v>46.853026999999997</v>
      </c>
      <c r="H276" s="463">
        <v>5694.2058020000004</v>
      </c>
      <c r="I276" s="463">
        <v>76.310957999999999</v>
      </c>
      <c r="J276" s="463">
        <v>0.92197200000000001</v>
      </c>
      <c r="K276" s="463">
        <v>3.407848</v>
      </c>
      <c r="L276" s="463">
        <v>52.268464999999999</v>
      </c>
      <c r="M276" s="463">
        <v>2.4287269999999999</v>
      </c>
      <c r="N276" s="463">
        <v>275.227777</v>
      </c>
      <c r="O276" s="463">
        <v>1.942142</v>
      </c>
      <c r="P276" s="463">
        <v>42.382632999999998</v>
      </c>
      <c r="Q276" s="463">
        <v>0.74505299999999997</v>
      </c>
      <c r="R276" s="463">
        <v>7.6438309999999996</v>
      </c>
      <c r="S276" s="463">
        <v>155.39841100000001</v>
      </c>
      <c r="T276" s="463">
        <v>540.16326200000003</v>
      </c>
      <c r="U276" s="463">
        <v>2032.802107</v>
      </c>
      <c r="V276" s="463">
        <v>319.73405000000002</v>
      </c>
      <c r="W276" s="463">
        <v>3.3567109999999998</v>
      </c>
      <c r="X276" s="463">
        <v>1.153986</v>
      </c>
      <c r="Y276" s="463">
        <v>0.61262399999999995</v>
      </c>
      <c r="Z276" s="463">
        <v>2.19232</v>
      </c>
      <c r="AA276" s="463">
        <v>1433.8313009999999</v>
      </c>
      <c r="AB276" s="463">
        <v>147.41669400000001</v>
      </c>
      <c r="AC276" s="463">
        <v>3.4785659999999998</v>
      </c>
      <c r="AD276" s="463">
        <v>398.37174099999999</v>
      </c>
      <c r="AE276" s="463">
        <v>6.4061180000000002</v>
      </c>
      <c r="AF276" s="463">
        <v>40.453992</v>
      </c>
      <c r="AG276" s="463">
        <v>194.517854</v>
      </c>
      <c r="AH276" s="463">
        <v>299.12790000000001</v>
      </c>
      <c r="AI276" s="463">
        <v>2.5492140000000001</v>
      </c>
      <c r="AJ276" s="463">
        <v>78.715513999999999</v>
      </c>
      <c r="AK276" s="463">
        <v>8.6611039999999999</v>
      </c>
      <c r="AL276" s="463">
        <v>82.549429000000003</v>
      </c>
      <c r="AM276" s="463">
        <v>70.049059</v>
      </c>
      <c r="AN276" s="463">
        <v>97.332155</v>
      </c>
      <c r="AO276" s="463">
        <v>3.8172830000000002</v>
      </c>
      <c r="AP276" s="463">
        <v>44.726647999999997</v>
      </c>
      <c r="AQ276" s="463">
        <v>0.15037500000000001</v>
      </c>
      <c r="AR276" s="463">
        <v>2.0051990000000002</v>
      </c>
      <c r="AS276" s="463">
        <v>1.244764</v>
      </c>
      <c r="AT276" s="463">
        <v>5.0685589999999996</v>
      </c>
      <c r="AU276" s="463">
        <v>1584.9161449999999</v>
      </c>
      <c r="AV276" s="463">
        <v>11.294261000000001</v>
      </c>
      <c r="AW276" s="463">
        <v>10.76586</v>
      </c>
      <c r="AX276" s="463">
        <v>352.95077300000003</v>
      </c>
      <c r="AY276" s="463">
        <v>12.836605</v>
      </c>
      <c r="AZ276" s="463">
        <v>95.631305999999995</v>
      </c>
      <c r="BA276" s="463">
        <v>3.2985259999999998</v>
      </c>
      <c r="BB276" s="463">
        <v>122.249216</v>
      </c>
      <c r="BC276" s="463">
        <v>1.7514989999999999</v>
      </c>
      <c r="BD276" s="463">
        <v>3.5850900000000001</v>
      </c>
      <c r="BE276" s="463">
        <v>9.58643</v>
      </c>
      <c r="BF276" s="463">
        <v>2.0576140000000001</v>
      </c>
      <c r="BG276" s="463">
        <v>2.5419610000000001</v>
      </c>
      <c r="BH276" s="463">
        <v>24.437346000000002</v>
      </c>
      <c r="BI276" s="463">
        <v>3.548883</v>
      </c>
      <c r="BJ276" s="463">
        <v>272.51936499999999</v>
      </c>
      <c r="BK276" s="463">
        <v>205.49028000000001</v>
      </c>
      <c r="BL276" s="463">
        <v>12365.174421</v>
      </c>
      <c r="BM276" s="463">
        <v>11.812120999999999</v>
      </c>
      <c r="BN276" s="463">
        <v>260.94148200000001</v>
      </c>
      <c r="BO276" s="463">
        <v>2152.4235319999998</v>
      </c>
      <c r="BP276" s="463">
        <v>6.8942759999999996</v>
      </c>
      <c r="BQ276" s="463">
        <v>1.8676079999999999</v>
      </c>
      <c r="BR276" s="463">
        <v>1667.486723</v>
      </c>
      <c r="BS276" s="463">
        <v>3.5989689999999999</v>
      </c>
      <c r="BT276" s="463">
        <v>23.703686000000001</v>
      </c>
      <c r="BU276" s="463">
        <v>3.6785190000000001</v>
      </c>
      <c r="BV276" s="463">
        <v>51.925474000000001</v>
      </c>
      <c r="BW276" s="463">
        <v>5.5513490000000001</v>
      </c>
      <c r="BX276" s="463">
        <v>2034.1380039999999</v>
      </c>
      <c r="BY276" s="463">
        <v>461.939684</v>
      </c>
      <c r="BZ276" s="463">
        <v>2.3364389999999999</v>
      </c>
      <c r="CA276" s="463">
        <v>7.3267100000000003</v>
      </c>
    </row>
    <row r="277" spans="1:79" ht="15" x14ac:dyDescent="0.25">
      <c r="A277" s="449">
        <v>170</v>
      </c>
      <c r="B277" s="457"/>
      <c r="C277" s="457"/>
      <c r="D277" s="458" t="s">
        <v>1</v>
      </c>
      <c r="E277" s="463">
        <v>4.7275429999999998</v>
      </c>
      <c r="F277" s="463">
        <v>8.6536530000000003</v>
      </c>
      <c r="G277" s="463">
        <v>167.381945</v>
      </c>
      <c r="H277" s="463">
        <v>25072.027402</v>
      </c>
      <c r="I277" s="463">
        <v>329.87440199999998</v>
      </c>
      <c r="J277" s="463">
        <v>3.5731220000000001</v>
      </c>
      <c r="K277" s="463">
        <v>13.370702</v>
      </c>
      <c r="L277" s="463">
        <v>239.96808799999999</v>
      </c>
      <c r="M277" s="463">
        <v>4.5665149999999999</v>
      </c>
      <c r="N277" s="463">
        <v>499.70854800000001</v>
      </c>
      <c r="O277" s="463">
        <v>5.8441580000000002</v>
      </c>
      <c r="P277" s="463">
        <v>194.57511500000001</v>
      </c>
      <c r="Q277" s="463">
        <v>6.5062009999999999</v>
      </c>
      <c r="R277" s="463">
        <v>43.556060000000002</v>
      </c>
      <c r="S277" s="463">
        <v>243.40891999999999</v>
      </c>
      <c r="T277" s="463">
        <v>2314.4855200000002</v>
      </c>
      <c r="U277" s="463">
        <v>6692.2444850000002</v>
      </c>
      <c r="V277" s="463">
        <v>432.69703199999998</v>
      </c>
      <c r="W277" s="463">
        <v>15.502691</v>
      </c>
      <c r="X277" s="463">
        <v>6.7405530000000002</v>
      </c>
      <c r="Y277" s="463">
        <v>1.503007</v>
      </c>
      <c r="Z277" s="463">
        <v>8.5876049999999999</v>
      </c>
      <c r="AA277" s="463">
        <v>5972.4044459999996</v>
      </c>
      <c r="AB277" s="463">
        <v>403.55350499999997</v>
      </c>
      <c r="AC277" s="463">
        <v>12.610711</v>
      </c>
      <c r="AD277" s="463">
        <v>1307.260131</v>
      </c>
      <c r="AE277" s="463">
        <v>41.417102999999997</v>
      </c>
      <c r="AF277" s="463">
        <v>163.024293</v>
      </c>
      <c r="AG277" s="463">
        <v>270.91376000000002</v>
      </c>
      <c r="AH277" s="463">
        <v>630.32000200000004</v>
      </c>
      <c r="AI277" s="463">
        <v>9.9570670000000003</v>
      </c>
      <c r="AJ277" s="463">
        <v>406.09477399999997</v>
      </c>
      <c r="AK277" s="463">
        <v>39.457549</v>
      </c>
      <c r="AL277" s="463">
        <v>171.50284199999999</v>
      </c>
      <c r="AM277" s="463">
        <v>221.35368600000001</v>
      </c>
      <c r="AN277" s="463">
        <v>178.21802</v>
      </c>
      <c r="AO277" s="463">
        <v>35.256773000000003</v>
      </c>
      <c r="AP277" s="463">
        <v>241.925005</v>
      </c>
      <c r="AQ277" s="463">
        <v>0.48891200000000001</v>
      </c>
      <c r="AR277" s="463">
        <v>7.3450259999999998</v>
      </c>
      <c r="AS277" s="463">
        <v>4.0290749999999997</v>
      </c>
      <c r="AT277" s="463">
        <v>29.015001000000002</v>
      </c>
      <c r="AU277" s="463">
        <v>6802.1473120000001</v>
      </c>
      <c r="AV277" s="463">
        <v>132.77392399999999</v>
      </c>
      <c r="AW277" s="463">
        <v>61.199652</v>
      </c>
      <c r="AX277" s="463">
        <v>1178.8458069999999</v>
      </c>
      <c r="AY277" s="463">
        <v>32.855369000000003</v>
      </c>
      <c r="AZ277" s="463">
        <v>154.933436</v>
      </c>
      <c r="BA277" s="463">
        <v>12.640402999999999</v>
      </c>
      <c r="BB277" s="463">
        <v>194.596723</v>
      </c>
      <c r="BC277" s="463">
        <v>5.9224839999999999</v>
      </c>
      <c r="BD277" s="463">
        <v>13.08827</v>
      </c>
      <c r="BE277" s="463">
        <v>89.420850000000002</v>
      </c>
      <c r="BF277" s="463">
        <v>6.1091509999999998</v>
      </c>
      <c r="BG277" s="463">
        <v>10.724462000000001</v>
      </c>
      <c r="BH277" s="463">
        <v>88.603140999999994</v>
      </c>
      <c r="BI277" s="463">
        <v>18.929749000000001</v>
      </c>
      <c r="BJ277" s="463">
        <v>849.38742999999999</v>
      </c>
      <c r="BK277" s="463">
        <v>383.33970599999998</v>
      </c>
      <c r="BL277" s="463">
        <v>66941.156205000007</v>
      </c>
      <c r="BM277" s="463">
        <v>52.715440000000001</v>
      </c>
      <c r="BN277" s="463">
        <v>368.53529200000003</v>
      </c>
      <c r="BO277" s="463">
        <v>10061.314877999999</v>
      </c>
      <c r="BP277" s="463">
        <v>61.141252999999999</v>
      </c>
      <c r="BQ277" s="463">
        <v>3.9219179999999998</v>
      </c>
      <c r="BR277" s="463">
        <v>7041.8452070000003</v>
      </c>
      <c r="BS277" s="463">
        <v>13.025392999999999</v>
      </c>
      <c r="BT277" s="463">
        <v>116.27093000000001</v>
      </c>
      <c r="BU277" s="463">
        <v>24.425587</v>
      </c>
      <c r="BV277" s="463">
        <v>164.336172</v>
      </c>
      <c r="BW277" s="463">
        <v>20.614920000000001</v>
      </c>
      <c r="BX277" s="463">
        <v>8191.8844360000003</v>
      </c>
      <c r="BY277" s="463">
        <v>1665.669396</v>
      </c>
      <c r="BZ277" s="463">
        <v>9.3245889999999996</v>
      </c>
      <c r="CA277" s="463">
        <v>27.123781999999999</v>
      </c>
    </row>
    <row r="278" spans="1:79" ht="15" x14ac:dyDescent="0.25">
      <c r="A278" s="449">
        <v>171</v>
      </c>
      <c r="B278" s="457"/>
      <c r="C278" s="457"/>
      <c r="D278" s="458" t="s">
        <v>452</v>
      </c>
      <c r="E278" s="463">
        <v>4.0892999999999999E-2</v>
      </c>
      <c r="F278" s="463">
        <v>8.7661000000000003E-2</v>
      </c>
      <c r="G278" s="463">
        <v>1.943282</v>
      </c>
      <c r="H278" s="463">
        <v>243.79995500000001</v>
      </c>
      <c r="I278" s="463">
        <v>3.737428</v>
      </c>
      <c r="J278" s="463">
        <v>3.8523000000000002E-2</v>
      </c>
      <c r="K278" s="463">
        <v>0.38078200000000001</v>
      </c>
      <c r="L278" s="463">
        <v>2.051771</v>
      </c>
      <c r="M278" s="463">
        <v>0.12540499999999999</v>
      </c>
      <c r="N278" s="463">
        <v>24.36993</v>
      </c>
      <c r="O278" s="463">
        <v>9.3507999999999994E-2</v>
      </c>
      <c r="P278" s="463">
        <v>1.744121</v>
      </c>
      <c r="Q278" s="463">
        <v>4.1024999999999999E-2</v>
      </c>
      <c r="R278" s="463">
        <v>0.28254699999999999</v>
      </c>
      <c r="S278" s="463">
        <v>6.5613989999999998</v>
      </c>
      <c r="T278" s="463">
        <v>33.445805</v>
      </c>
      <c r="U278" s="463">
        <v>65.019386999999995</v>
      </c>
      <c r="V278" s="463">
        <v>21.066624000000001</v>
      </c>
      <c r="W278" s="463">
        <v>0.136992</v>
      </c>
      <c r="X278" s="463">
        <v>9.6394999999999995E-2</v>
      </c>
      <c r="Y278" s="463">
        <v>4.5365000000000003E-2</v>
      </c>
      <c r="Z278" s="463">
        <v>8.1492999999999996E-2</v>
      </c>
      <c r="AA278" s="463">
        <v>54.999346000000003</v>
      </c>
      <c r="AB278" s="463">
        <v>8.3846670000000003</v>
      </c>
      <c r="AC278" s="463">
        <v>0.14855299999999999</v>
      </c>
      <c r="AD278" s="463">
        <v>22.915244999999999</v>
      </c>
      <c r="AE278" s="463">
        <v>0.40784900000000002</v>
      </c>
      <c r="AF278" s="463">
        <v>1.382279</v>
      </c>
      <c r="AG278" s="463">
        <v>15.88702</v>
      </c>
      <c r="AH278" s="463">
        <v>26.253281000000001</v>
      </c>
      <c r="AI278" s="463">
        <v>0.104019</v>
      </c>
      <c r="AJ278" s="463">
        <v>2.9082300000000001</v>
      </c>
      <c r="AK278" s="463">
        <v>0.273088</v>
      </c>
      <c r="AL278" s="463">
        <v>6.4697829999999996</v>
      </c>
      <c r="AM278" s="463">
        <v>5.9151819999999997</v>
      </c>
      <c r="AN278" s="463">
        <v>4.8848250000000002</v>
      </c>
      <c r="AO278" s="463">
        <v>0.17744799999999999</v>
      </c>
      <c r="AP278" s="463">
        <v>2.2428020000000002</v>
      </c>
      <c r="AQ278" s="463">
        <v>4.862E-3</v>
      </c>
      <c r="AR278" s="463">
        <v>9.3420000000000003E-2</v>
      </c>
      <c r="AS278" s="463">
        <v>5.4828000000000002E-2</v>
      </c>
      <c r="AT278" s="463">
        <v>0.21831100000000001</v>
      </c>
      <c r="AU278" s="463">
        <v>160.094866</v>
      </c>
      <c r="AV278" s="463">
        <v>0.76251800000000003</v>
      </c>
      <c r="AW278" s="463">
        <v>0.54568700000000003</v>
      </c>
      <c r="AX278" s="463">
        <v>17.979174</v>
      </c>
      <c r="AY278" s="463">
        <v>0.69311500000000004</v>
      </c>
      <c r="AZ278" s="463">
        <v>9.1761459999999992</v>
      </c>
      <c r="BA278" s="463">
        <v>0.13999900000000001</v>
      </c>
      <c r="BB278" s="463">
        <v>11.058514000000001</v>
      </c>
      <c r="BC278" s="463">
        <v>7.7164999999999997E-2</v>
      </c>
      <c r="BD278" s="463">
        <v>0.27466000000000002</v>
      </c>
      <c r="BE278" s="463">
        <v>0.42573699999999998</v>
      </c>
      <c r="BF278" s="463">
        <v>6.4798999999999995E-2</v>
      </c>
      <c r="BG278" s="463">
        <v>0.13133800000000001</v>
      </c>
      <c r="BH278" s="463">
        <v>2.9353440000000002</v>
      </c>
      <c r="BI278" s="463">
        <v>0.15424499999999999</v>
      </c>
      <c r="BJ278" s="463">
        <v>11.47012</v>
      </c>
      <c r="BK278" s="463">
        <v>21.213436999999999</v>
      </c>
      <c r="BL278" s="463">
        <v>712.17232300000001</v>
      </c>
      <c r="BM278" s="463">
        <v>0.52085099999999995</v>
      </c>
      <c r="BN278" s="463">
        <v>25.524256000000001</v>
      </c>
      <c r="BO278" s="463">
        <v>120.096985</v>
      </c>
      <c r="BP278" s="463">
        <v>0.424371</v>
      </c>
      <c r="BQ278" s="463">
        <v>0.11970600000000001</v>
      </c>
      <c r="BR278" s="463">
        <v>49.673029</v>
      </c>
      <c r="BS278" s="463">
        <v>0.151007</v>
      </c>
      <c r="BT278" s="463">
        <v>1.3125709999999999</v>
      </c>
      <c r="BU278" s="463">
        <v>0.14881900000000001</v>
      </c>
      <c r="BV278" s="463">
        <v>3.921214</v>
      </c>
      <c r="BW278" s="463">
        <v>0.30166999999999999</v>
      </c>
      <c r="BX278" s="463">
        <v>73.000799999999998</v>
      </c>
      <c r="BY278" s="463">
        <v>47.329636999999998</v>
      </c>
      <c r="BZ278" s="463">
        <v>7.1779999999999997E-2</v>
      </c>
      <c r="CA278" s="463">
        <v>0.25973499999999999</v>
      </c>
    </row>
    <row r="279" spans="1:79" ht="15" x14ac:dyDescent="0.25">
      <c r="A279" s="449">
        <v>172</v>
      </c>
      <c r="B279" s="440" t="s">
        <v>3</v>
      </c>
      <c r="C279" s="441" t="s">
        <v>535</v>
      </c>
      <c r="D279" s="442" t="s">
        <v>0</v>
      </c>
      <c r="E279" s="461">
        <v>9732.4822359999998</v>
      </c>
      <c r="F279" s="461">
        <v>11779.523520000001</v>
      </c>
      <c r="G279" s="461">
        <v>30976.613064000001</v>
      </c>
      <c r="H279" s="461">
        <v>210798.13648799999</v>
      </c>
      <c r="I279" s="461">
        <v>36640.747790000001</v>
      </c>
      <c r="J279" s="461">
        <v>6720.5898610000004</v>
      </c>
      <c r="K279" s="461">
        <v>7032.5398690000002</v>
      </c>
      <c r="L279" s="461">
        <v>29944.57331</v>
      </c>
      <c r="M279" s="461">
        <v>10919.188980000001</v>
      </c>
      <c r="N279" s="461">
        <v>37165.797219</v>
      </c>
      <c r="O279" s="461">
        <v>10765.324696</v>
      </c>
      <c r="P279" s="461">
        <v>24569.548228</v>
      </c>
      <c r="Q279" s="461">
        <v>8112.1499110000004</v>
      </c>
      <c r="R279" s="461">
        <v>17543.307078000002</v>
      </c>
      <c r="S279" s="461">
        <v>46089.727271999996</v>
      </c>
      <c r="T279" s="461">
        <v>74892.847762999998</v>
      </c>
      <c r="U279" s="461">
        <v>118691.010142</v>
      </c>
      <c r="V279" s="461">
        <v>54535.290527999998</v>
      </c>
      <c r="W279" s="461">
        <v>14166.385946</v>
      </c>
      <c r="X279" s="461">
        <v>7860.8550569999998</v>
      </c>
      <c r="Y279" s="461">
        <v>6150.040849</v>
      </c>
      <c r="Z279" s="461">
        <v>13507.479348000001</v>
      </c>
      <c r="AA279" s="461">
        <v>112826.646532</v>
      </c>
      <c r="AB279" s="461">
        <v>39962.901214999998</v>
      </c>
      <c r="AC279" s="461">
        <v>18359.978261</v>
      </c>
      <c r="AD279" s="461">
        <v>66516.745559000003</v>
      </c>
      <c r="AE279" s="461">
        <v>17232.661049999999</v>
      </c>
      <c r="AF279" s="461">
        <v>26639.733283000001</v>
      </c>
      <c r="AG279" s="461">
        <v>33408.107692999998</v>
      </c>
      <c r="AH279" s="461">
        <v>45636.242423000003</v>
      </c>
      <c r="AI279" s="461">
        <v>7549.4595449999997</v>
      </c>
      <c r="AJ279" s="461">
        <v>33899.711818999996</v>
      </c>
      <c r="AK279" s="461">
        <v>13547.955182</v>
      </c>
      <c r="AL279" s="461">
        <v>35314.287086999997</v>
      </c>
      <c r="AM279" s="461">
        <v>45104.941148999998</v>
      </c>
      <c r="AN279" s="461">
        <v>49550.943644999999</v>
      </c>
      <c r="AO279" s="461">
        <v>7875.979077</v>
      </c>
      <c r="AP279" s="461">
        <v>25243.215055000001</v>
      </c>
      <c r="AQ279" s="461">
        <v>6176.8429669999996</v>
      </c>
      <c r="AR279" s="461">
        <v>9631.7193050000005</v>
      </c>
      <c r="AS279" s="461">
        <v>9599.2133310000008</v>
      </c>
      <c r="AT279" s="461">
        <v>13252.065906</v>
      </c>
      <c r="AU279" s="461">
        <v>66609.111730000004</v>
      </c>
      <c r="AV279" s="461">
        <v>17181.996433</v>
      </c>
      <c r="AW279" s="461">
        <v>15080.266788000001</v>
      </c>
      <c r="AX279" s="461">
        <v>50584.038029000003</v>
      </c>
      <c r="AY279" s="461">
        <v>35282.425717999999</v>
      </c>
      <c r="AZ279" s="461">
        <v>20362.313383000001</v>
      </c>
      <c r="BA279" s="461">
        <v>7613.0803839999999</v>
      </c>
      <c r="BB279" s="461">
        <v>17454.516388</v>
      </c>
      <c r="BC279" s="461">
        <v>6682.9553320000005</v>
      </c>
      <c r="BD279" s="461">
        <v>17560.130337999999</v>
      </c>
      <c r="BE279" s="461">
        <v>13136.747561</v>
      </c>
      <c r="BF279" s="461">
        <v>11394.822086</v>
      </c>
      <c r="BG279" s="461">
        <v>7270.9174169999997</v>
      </c>
      <c r="BH279" s="461">
        <v>24643.505839000001</v>
      </c>
      <c r="BI279" s="461">
        <v>13941.791558999999</v>
      </c>
      <c r="BJ279" s="461">
        <v>71569.423309000005</v>
      </c>
      <c r="BK279" s="461">
        <v>27783.000157999999</v>
      </c>
      <c r="BL279" s="640">
        <v>335253.15847099997</v>
      </c>
      <c r="BM279" s="461">
        <v>12134.691074</v>
      </c>
      <c r="BN279" s="461">
        <v>51966.912828</v>
      </c>
      <c r="BO279" s="461">
        <v>81757.235795000001</v>
      </c>
      <c r="BP279" s="461">
        <v>12087.346278000001</v>
      </c>
      <c r="BQ279" s="461">
        <v>9476.2609589999993</v>
      </c>
      <c r="BR279" s="461">
        <v>89938.494506000003</v>
      </c>
      <c r="BS279" s="461">
        <v>11765.175948</v>
      </c>
      <c r="BT279" s="461">
        <v>18299.505315999999</v>
      </c>
      <c r="BU279" s="461">
        <v>11832.820689</v>
      </c>
      <c r="BV279" s="461">
        <v>27317.796677999999</v>
      </c>
      <c r="BW279" s="461">
        <v>15944.564833</v>
      </c>
      <c r="BX279" s="461">
        <v>179076.53772699999</v>
      </c>
      <c r="BY279" s="461">
        <v>91843.964605999994</v>
      </c>
      <c r="BZ279" s="461">
        <v>8520.8325499999992</v>
      </c>
      <c r="CA279" s="461">
        <v>16995.373666</v>
      </c>
    </row>
    <row r="280" spans="1:79" ht="15" x14ac:dyDescent="0.25">
      <c r="A280" s="449">
        <v>173</v>
      </c>
      <c r="B280" s="440"/>
      <c r="C280" s="440"/>
      <c r="D280" s="442" t="s">
        <v>451</v>
      </c>
      <c r="E280" s="461">
        <v>31420.418519999999</v>
      </c>
      <c r="F280" s="461">
        <v>36558.438820000003</v>
      </c>
      <c r="G280" s="461">
        <v>97129.398161999998</v>
      </c>
      <c r="H280" s="461">
        <v>681914.32365899999</v>
      </c>
      <c r="I280" s="461">
        <v>109180.345533</v>
      </c>
      <c r="J280" s="461">
        <v>22668.387621999998</v>
      </c>
      <c r="K280" s="461">
        <v>21733.554261000001</v>
      </c>
      <c r="L280" s="461">
        <v>84639.687158000001</v>
      </c>
      <c r="M280" s="461">
        <v>34447.807932000003</v>
      </c>
      <c r="N280" s="461">
        <v>115219.91773</v>
      </c>
      <c r="O280" s="461">
        <v>32596.241569000002</v>
      </c>
      <c r="P280" s="461">
        <v>74966.929961999995</v>
      </c>
      <c r="Q280" s="461">
        <v>23165.712962000001</v>
      </c>
      <c r="R280" s="461">
        <v>58375.481011000003</v>
      </c>
      <c r="S280" s="461">
        <v>115048.991368</v>
      </c>
      <c r="T280" s="461">
        <v>253041.876235</v>
      </c>
      <c r="U280" s="461">
        <v>335049.75971100002</v>
      </c>
      <c r="V280" s="461">
        <v>159379.458572</v>
      </c>
      <c r="W280" s="461">
        <v>40149.613067999999</v>
      </c>
      <c r="X280" s="461">
        <v>18336.199131000001</v>
      </c>
      <c r="Y280" s="461">
        <v>18683.272548000001</v>
      </c>
      <c r="Z280" s="461">
        <v>43926.744855999998</v>
      </c>
      <c r="AA280" s="461">
        <v>337529.37020200002</v>
      </c>
      <c r="AB280" s="461">
        <v>89833.971176000006</v>
      </c>
      <c r="AC280" s="461">
        <v>50540.807927000002</v>
      </c>
      <c r="AD280" s="461">
        <v>230369.97140800001</v>
      </c>
      <c r="AE280" s="461">
        <v>46700.732035000001</v>
      </c>
      <c r="AF280" s="461">
        <v>85454.010473000002</v>
      </c>
      <c r="AG280" s="461">
        <v>108373.085567</v>
      </c>
      <c r="AH280" s="461">
        <v>136350.67391000001</v>
      </c>
      <c r="AI280" s="461">
        <v>25517.683709000001</v>
      </c>
      <c r="AJ280" s="461">
        <v>110175.45736499999</v>
      </c>
      <c r="AK280" s="461">
        <v>43140.133264999997</v>
      </c>
      <c r="AL280" s="461">
        <v>101607.189599</v>
      </c>
      <c r="AM280" s="461">
        <v>134285.968066</v>
      </c>
      <c r="AN280" s="461">
        <v>113911.924875</v>
      </c>
      <c r="AO280" s="461">
        <v>25488.215733000001</v>
      </c>
      <c r="AP280" s="461">
        <v>79858.050587000005</v>
      </c>
      <c r="AQ280" s="461">
        <v>19235.177112000001</v>
      </c>
      <c r="AR280" s="461">
        <v>27215.219862999998</v>
      </c>
      <c r="AS280" s="461">
        <v>30889.308368999998</v>
      </c>
      <c r="AT280" s="461">
        <v>40932.505892000001</v>
      </c>
      <c r="AU280" s="461">
        <v>198751.20374900001</v>
      </c>
      <c r="AV280" s="461">
        <v>41935.277404</v>
      </c>
      <c r="AW280" s="461">
        <v>41865.298946000003</v>
      </c>
      <c r="AX280" s="461">
        <v>158077.71129000001</v>
      </c>
      <c r="AY280" s="461">
        <v>102382.23080400001</v>
      </c>
      <c r="AZ280" s="461">
        <v>52385.021206999998</v>
      </c>
      <c r="BA280" s="461">
        <v>22901.232867999999</v>
      </c>
      <c r="BB280" s="461">
        <v>52537.420163000003</v>
      </c>
      <c r="BC280" s="461">
        <v>19336.787333</v>
      </c>
      <c r="BD280" s="461">
        <v>53755.304464000001</v>
      </c>
      <c r="BE280" s="461">
        <v>42709.479592000003</v>
      </c>
      <c r="BF280" s="461">
        <v>34466.731994000002</v>
      </c>
      <c r="BG280" s="461">
        <v>21218.968353</v>
      </c>
      <c r="BH280" s="461">
        <v>76108.306727999996</v>
      </c>
      <c r="BI280" s="461">
        <v>43726.363983000003</v>
      </c>
      <c r="BJ280" s="461">
        <v>193971.240429</v>
      </c>
      <c r="BK280" s="461">
        <v>74788.965934000007</v>
      </c>
      <c r="BL280" s="640">
        <v>1172469.137418</v>
      </c>
      <c r="BM280" s="461">
        <v>40253.474264999997</v>
      </c>
      <c r="BN280" s="461">
        <v>152193.51113999999</v>
      </c>
      <c r="BO280" s="461">
        <v>253170.286868</v>
      </c>
      <c r="BP280" s="461">
        <v>30065.578576</v>
      </c>
      <c r="BQ280" s="461">
        <v>24786.062615999999</v>
      </c>
      <c r="BR280" s="461">
        <v>304360.94063000003</v>
      </c>
      <c r="BS280" s="461">
        <v>39701.657159000002</v>
      </c>
      <c r="BT280" s="461">
        <v>52878.017419000003</v>
      </c>
      <c r="BU280" s="461">
        <v>36094.117365999999</v>
      </c>
      <c r="BV280" s="461">
        <v>89695.873756999994</v>
      </c>
      <c r="BW280" s="461">
        <v>45993.390587000002</v>
      </c>
      <c r="BX280" s="461">
        <v>544053.83340899996</v>
      </c>
      <c r="BY280" s="461">
        <v>252625.7807</v>
      </c>
      <c r="BZ280" s="461">
        <v>21930.308878</v>
      </c>
      <c r="CA280" s="461">
        <v>51464.677900000002</v>
      </c>
    </row>
    <row r="281" spans="1:79" ht="15" x14ac:dyDescent="0.25">
      <c r="A281" s="449">
        <v>174</v>
      </c>
      <c r="B281" s="440"/>
      <c r="C281" s="440"/>
      <c r="D281" s="442" t="s">
        <v>1</v>
      </c>
      <c r="E281" s="461">
        <v>26475.630553999999</v>
      </c>
      <c r="F281" s="461">
        <v>31321.643044</v>
      </c>
      <c r="G281" s="461">
        <v>81866.710913999996</v>
      </c>
      <c r="H281" s="461">
        <v>574915.18889500003</v>
      </c>
      <c r="I281" s="461">
        <v>93317.625782000003</v>
      </c>
      <c r="J281" s="461">
        <v>18738.598108999999</v>
      </c>
      <c r="K281" s="461">
        <v>17551.185866</v>
      </c>
      <c r="L281" s="461">
        <v>73295.936889000004</v>
      </c>
      <c r="M281" s="461">
        <v>29755.927383999999</v>
      </c>
      <c r="N281" s="461">
        <v>79825.304910999999</v>
      </c>
      <c r="O281" s="461">
        <v>28170.346991999999</v>
      </c>
      <c r="P281" s="461">
        <v>64362.149577999997</v>
      </c>
      <c r="Q281" s="461">
        <v>19906.104008999999</v>
      </c>
      <c r="R281" s="461">
        <v>48554.425030999999</v>
      </c>
      <c r="S281" s="461">
        <v>87930.902375999998</v>
      </c>
      <c r="T281" s="461">
        <v>209881.80931800001</v>
      </c>
      <c r="U281" s="461">
        <v>270679.301836</v>
      </c>
      <c r="V281" s="461">
        <v>129549.15431500001</v>
      </c>
      <c r="W281" s="461">
        <v>35326.102777</v>
      </c>
      <c r="X281" s="461">
        <v>16505.413370999999</v>
      </c>
      <c r="Y281" s="461">
        <v>15685.731722</v>
      </c>
      <c r="Z281" s="461">
        <v>36679.905091000001</v>
      </c>
      <c r="AA281" s="461">
        <v>275846.490269</v>
      </c>
      <c r="AB281" s="461">
        <v>68822.867775000006</v>
      </c>
      <c r="AC281" s="461">
        <v>43282.611371999999</v>
      </c>
      <c r="AD281" s="461">
        <v>188481.951902</v>
      </c>
      <c r="AE281" s="461">
        <v>40569.981118999996</v>
      </c>
      <c r="AF281" s="461">
        <v>72057.915171000001</v>
      </c>
      <c r="AG281" s="461">
        <v>76438.525645999995</v>
      </c>
      <c r="AH281" s="461">
        <v>101775.654932</v>
      </c>
      <c r="AI281" s="461">
        <v>21081.816228</v>
      </c>
      <c r="AJ281" s="461">
        <v>91747.840452000004</v>
      </c>
      <c r="AK281" s="461">
        <v>36537.853375999999</v>
      </c>
      <c r="AL281" s="461">
        <v>84967.347253</v>
      </c>
      <c r="AM281" s="461">
        <v>114158.660432</v>
      </c>
      <c r="AN281" s="461">
        <v>84030.235375000004</v>
      </c>
      <c r="AO281" s="461">
        <v>21500.702888</v>
      </c>
      <c r="AP281" s="461">
        <v>66472.207943000001</v>
      </c>
      <c r="AQ281" s="461">
        <v>16483.603072000002</v>
      </c>
      <c r="AR281" s="461">
        <v>23300.743219</v>
      </c>
      <c r="AS281" s="461">
        <v>26272.748083999999</v>
      </c>
      <c r="AT281" s="461">
        <v>34480.258978999998</v>
      </c>
      <c r="AU281" s="461">
        <v>156547.967133</v>
      </c>
      <c r="AV281" s="461">
        <v>36915.448820999998</v>
      </c>
      <c r="AW281" s="461">
        <v>35678.963722</v>
      </c>
      <c r="AX281" s="461">
        <v>125376.414093</v>
      </c>
      <c r="AY281" s="461">
        <v>84999.392343</v>
      </c>
      <c r="AZ281" s="461">
        <v>39194.239624000002</v>
      </c>
      <c r="BA281" s="461">
        <v>18732.873186000001</v>
      </c>
      <c r="BB281" s="461">
        <v>36251.760458999997</v>
      </c>
      <c r="BC281" s="461">
        <v>16451.357250000001</v>
      </c>
      <c r="BD281" s="461">
        <v>45493.709538000003</v>
      </c>
      <c r="BE281" s="461">
        <v>34462.746005000001</v>
      </c>
      <c r="BF281" s="461">
        <v>29619.418834</v>
      </c>
      <c r="BG281" s="461">
        <v>17733.857198999998</v>
      </c>
      <c r="BH281" s="461">
        <v>63817.701731000001</v>
      </c>
      <c r="BI281" s="461">
        <v>36829.390004000001</v>
      </c>
      <c r="BJ281" s="461">
        <v>149742.033474</v>
      </c>
      <c r="BK281" s="461">
        <v>54285.846217999999</v>
      </c>
      <c r="BL281" s="640">
        <v>938973.81803800003</v>
      </c>
      <c r="BM281" s="461">
        <v>33696.927447000002</v>
      </c>
      <c r="BN281" s="461">
        <v>104045.07864599999</v>
      </c>
      <c r="BO281" s="461">
        <v>202765.81689099999</v>
      </c>
      <c r="BP281" s="461">
        <v>26413.430033000001</v>
      </c>
      <c r="BQ281" s="461">
        <v>20356.965391999998</v>
      </c>
      <c r="BR281" s="461">
        <v>252070.290393</v>
      </c>
      <c r="BS281" s="461">
        <v>32824.079335000002</v>
      </c>
      <c r="BT281" s="461">
        <v>44888.706528000002</v>
      </c>
      <c r="BU281" s="461">
        <v>30545.682991999998</v>
      </c>
      <c r="BV281" s="461">
        <v>74671.733714999995</v>
      </c>
      <c r="BW281" s="461">
        <v>37934.835120999996</v>
      </c>
      <c r="BX281" s="461">
        <v>449011.12674899999</v>
      </c>
      <c r="BY281" s="461">
        <v>215415.72584299999</v>
      </c>
      <c r="BZ281" s="461">
        <v>19772.631550999999</v>
      </c>
      <c r="CA281" s="461">
        <v>42357.681332</v>
      </c>
    </row>
    <row r="282" spans="1:79" ht="15" x14ac:dyDescent="0.25">
      <c r="A282" s="449">
        <v>175</v>
      </c>
      <c r="B282" s="440"/>
      <c r="C282" s="440"/>
      <c r="D282" s="442" t="s">
        <v>452</v>
      </c>
      <c r="E282" s="461">
        <v>16034.739733</v>
      </c>
      <c r="F282" s="461">
        <v>19244.537840000001</v>
      </c>
      <c r="G282" s="461">
        <v>50313.069170000002</v>
      </c>
      <c r="H282" s="461">
        <v>353301.82822700002</v>
      </c>
      <c r="I282" s="461">
        <v>58012.971952</v>
      </c>
      <c r="J282" s="461">
        <v>11660.955762</v>
      </c>
      <c r="K282" s="461">
        <v>11614.778041</v>
      </c>
      <c r="L282" s="461">
        <v>44471.741604000003</v>
      </c>
      <c r="M282" s="461">
        <v>18790.473216999999</v>
      </c>
      <c r="N282" s="461">
        <v>63350.225823000001</v>
      </c>
      <c r="O282" s="461">
        <v>17323.817261</v>
      </c>
      <c r="P282" s="461">
        <v>38373.336697999999</v>
      </c>
      <c r="Q282" s="461">
        <v>12235.216974999999</v>
      </c>
      <c r="R282" s="461">
        <v>30409.523581000001</v>
      </c>
      <c r="S282" s="461">
        <v>66315.363859000005</v>
      </c>
      <c r="T282" s="461">
        <v>129011.667541</v>
      </c>
      <c r="U282" s="461">
        <v>179875.686835</v>
      </c>
      <c r="V282" s="461">
        <v>91757.852175000007</v>
      </c>
      <c r="W282" s="461">
        <v>20470.151715</v>
      </c>
      <c r="X282" s="461">
        <v>9937.7590749999999</v>
      </c>
      <c r="Y282" s="461">
        <v>9702.5704829999995</v>
      </c>
      <c r="Z282" s="461">
        <v>22613.662217000001</v>
      </c>
      <c r="AA282" s="461">
        <v>178001.71095199999</v>
      </c>
      <c r="AB282" s="461">
        <v>52999.826096999997</v>
      </c>
      <c r="AC282" s="461">
        <v>27281.051579999999</v>
      </c>
      <c r="AD282" s="461">
        <v>118151.877526</v>
      </c>
      <c r="AE282" s="461">
        <v>24701.097072</v>
      </c>
      <c r="AF282" s="461">
        <v>44132.051721000003</v>
      </c>
      <c r="AG282" s="461">
        <v>58696.785743</v>
      </c>
      <c r="AH282" s="461">
        <v>73857.597773000001</v>
      </c>
      <c r="AI282" s="461">
        <v>13066.765133000001</v>
      </c>
      <c r="AJ282" s="461">
        <v>55837.710174</v>
      </c>
      <c r="AK282" s="461">
        <v>21788.893032</v>
      </c>
      <c r="AL282" s="461">
        <v>53718.568323</v>
      </c>
      <c r="AM282" s="461">
        <v>70157.755124999996</v>
      </c>
      <c r="AN282" s="461">
        <v>68177.857153999998</v>
      </c>
      <c r="AO282" s="461">
        <v>13652.412774</v>
      </c>
      <c r="AP282" s="461">
        <v>40694.389908999998</v>
      </c>
      <c r="AQ282" s="461">
        <v>9806.5196739999992</v>
      </c>
      <c r="AR282" s="461">
        <v>14401.661264</v>
      </c>
      <c r="AS282" s="461">
        <v>16607.012669</v>
      </c>
      <c r="AT282" s="461">
        <v>21291.783727000002</v>
      </c>
      <c r="AU282" s="461">
        <v>105569.18329</v>
      </c>
      <c r="AV282" s="461">
        <v>22761.288366000001</v>
      </c>
      <c r="AW282" s="461">
        <v>22261.469969999998</v>
      </c>
      <c r="AX282" s="461">
        <v>87557.638718000002</v>
      </c>
      <c r="AY282" s="461">
        <v>54774.970244999997</v>
      </c>
      <c r="AZ282" s="461">
        <v>29064.089279</v>
      </c>
      <c r="BA282" s="461">
        <v>12714.76498</v>
      </c>
      <c r="BB282" s="461">
        <v>29134.164670999999</v>
      </c>
      <c r="BC282" s="461">
        <v>10227.938588999999</v>
      </c>
      <c r="BD282" s="461">
        <v>27776.644454000001</v>
      </c>
      <c r="BE282" s="461">
        <v>22589.118307000001</v>
      </c>
      <c r="BF282" s="461">
        <v>17638.059228999999</v>
      </c>
      <c r="BG282" s="461">
        <v>11499.646325</v>
      </c>
      <c r="BH282" s="461">
        <v>39968.166470999997</v>
      </c>
      <c r="BI282" s="461">
        <v>22947.564375000002</v>
      </c>
      <c r="BJ282" s="461">
        <v>108500.88316300001</v>
      </c>
      <c r="BK282" s="461">
        <v>41737.437629</v>
      </c>
      <c r="BL282" s="640">
        <v>600816.54960200004</v>
      </c>
      <c r="BM282" s="461">
        <v>20649.123914</v>
      </c>
      <c r="BN282" s="461">
        <v>85616.557054999997</v>
      </c>
      <c r="BO282" s="461">
        <v>133668.85875099999</v>
      </c>
      <c r="BP282" s="461">
        <v>16511.203691999999</v>
      </c>
      <c r="BQ282" s="461">
        <v>13860.93822</v>
      </c>
      <c r="BR282" s="461">
        <v>155948.884165</v>
      </c>
      <c r="BS282" s="461">
        <v>20767.293142999999</v>
      </c>
      <c r="BT282" s="461">
        <v>27545.701911</v>
      </c>
      <c r="BU282" s="461">
        <v>18695.370444</v>
      </c>
      <c r="BV282" s="461">
        <v>46365.301487999997</v>
      </c>
      <c r="BW282" s="461">
        <v>25014.422463999999</v>
      </c>
      <c r="BX282" s="461">
        <v>282543.44405699999</v>
      </c>
      <c r="BY282" s="461">
        <v>133970.303931</v>
      </c>
      <c r="BZ282" s="461">
        <v>11055.028714</v>
      </c>
      <c r="CA282" s="461">
        <v>27648.397336999999</v>
      </c>
    </row>
    <row r="283" spans="1:79" ht="15" x14ac:dyDescent="0.25">
      <c r="A283" s="449">
        <v>176</v>
      </c>
      <c r="B283" s="443"/>
      <c r="C283" s="443" t="s">
        <v>536</v>
      </c>
      <c r="D283" s="444" t="s">
        <v>0</v>
      </c>
      <c r="E283" s="462">
        <v>188.847354</v>
      </c>
      <c r="F283" s="462">
        <v>229.53840500000001</v>
      </c>
      <c r="G283" s="462">
        <v>638.70403699999997</v>
      </c>
      <c r="H283" s="462">
        <v>8356.6941380000007</v>
      </c>
      <c r="I283" s="462">
        <v>770.18637799999999</v>
      </c>
      <c r="J283" s="462">
        <v>126.8922</v>
      </c>
      <c r="K283" s="462">
        <v>125.133976</v>
      </c>
      <c r="L283" s="462">
        <v>629.72862999999995</v>
      </c>
      <c r="M283" s="462">
        <v>193.14041399999999</v>
      </c>
      <c r="N283" s="462">
        <v>806.53199099999995</v>
      </c>
      <c r="O283" s="462">
        <v>202.72283999999999</v>
      </c>
      <c r="P283" s="462">
        <v>521.70984599999997</v>
      </c>
      <c r="Q283" s="462">
        <v>149.64756399999999</v>
      </c>
      <c r="R283" s="462">
        <v>338.10229800000002</v>
      </c>
      <c r="S283" s="462">
        <v>999.95453199999997</v>
      </c>
      <c r="T283" s="462">
        <v>1982.6041459999999</v>
      </c>
      <c r="U283" s="462">
        <v>5418.8640219999997</v>
      </c>
      <c r="V283" s="462">
        <v>1317.7548670000001</v>
      </c>
      <c r="W283" s="462">
        <v>275.46139799999997</v>
      </c>
      <c r="X283" s="462">
        <v>141.55635899999999</v>
      </c>
      <c r="Y283" s="462">
        <v>110.79446299999999</v>
      </c>
      <c r="Z283" s="462">
        <v>268.00273900000002</v>
      </c>
      <c r="AA283" s="462">
        <v>3418.694485</v>
      </c>
      <c r="AB283" s="462">
        <v>889.80004599999995</v>
      </c>
      <c r="AC283" s="462">
        <v>345.81698</v>
      </c>
      <c r="AD283" s="462">
        <v>1632.391537</v>
      </c>
      <c r="AE283" s="462">
        <v>323.846813</v>
      </c>
      <c r="AF283" s="462">
        <v>571.52388599999995</v>
      </c>
      <c r="AG283" s="462">
        <v>706.96376599999996</v>
      </c>
      <c r="AH283" s="462">
        <v>991.69084599999996</v>
      </c>
      <c r="AI283" s="462">
        <v>148.438153</v>
      </c>
      <c r="AJ283" s="462">
        <v>746.29457100000002</v>
      </c>
      <c r="AK283" s="462">
        <v>275.40316000000001</v>
      </c>
      <c r="AL283" s="462">
        <v>704.382926</v>
      </c>
      <c r="AM283" s="462">
        <v>866.06723599999998</v>
      </c>
      <c r="AN283" s="462">
        <v>1023.285559</v>
      </c>
      <c r="AO283" s="462">
        <v>150.28700900000001</v>
      </c>
      <c r="AP283" s="462">
        <v>506.52077100000002</v>
      </c>
      <c r="AQ283" s="462">
        <v>117.95701699999999</v>
      </c>
      <c r="AR283" s="462">
        <v>182.43866199999999</v>
      </c>
      <c r="AS283" s="462">
        <v>170.957795</v>
      </c>
      <c r="AT283" s="462">
        <v>251.70086599999999</v>
      </c>
      <c r="AU283" s="462">
        <v>2192.1523480000001</v>
      </c>
      <c r="AV283" s="462">
        <v>331.25746900000001</v>
      </c>
      <c r="AW283" s="462">
        <v>295.09937600000001</v>
      </c>
      <c r="AX283" s="462">
        <v>1166.0074790000001</v>
      </c>
      <c r="AY283" s="462">
        <v>657.88505599999996</v>
      </c>
      <c r="AZ283" s="462">
        <v>543.23268299999995</v>
      </c>
      <c r="BA283" s="462">
        <v>147.744338</v>
      </c>
      <c r="BB283" s="462">
        <v>364.74815699999999</v>
      </c>
      <c r="BC283" s="462">
        <v>131.19769400000001</v>
      </c>
      <c r="BD283" s="462">
        <v>313.40140000000002</v>
      </c>
      <c r="BE283" s="462">
        <v>250.91883200000001</v>
      </c>
      <c r="BF283" s="462">
        <v>229.105988</v>
      </c>
      <c r="BG283" s="462">
        <v>132.69450900000001</v>
      </c>
      <c r="BH283" s="462">
        <v>446.64405299999999</v>
      </c>
      <c r="BI283" s="462">
        <v>275.36830099999997</v>
      </c>
      <c r="BJ283" s="462">
        <v>1653.8407030000001</v>
      </c>
      <c r="BK283" s="462">
        <v>782.26353200000005</v>
      </c>
      <c r="BL283" s="641">
        <v>14413.920647999999</v>
      </c>
      <c r="BM283" s="462">
        <v>250.39778999999999</v>
      </c>
      <c r="BN283" s="462">
        <v>1392.5956200000001</v>
      </c>
      <c r="BO283" s="462">
        <v>3137.1303579999999</v>
      </c>
      <c r="BP283" s="462">
        <v>231.526535</v>
      </c>
      <c r="BQ283" s="462">
        <v>177.572926</v>
      </c>
      <c r="BR283" s="462">
        <v>3138.6129500000002</v>
      </c>
      <c r="BS283" s="462">
        <v>223.204689</v>
      </c>
      <c r="BT283" s="462">
        <v>380.77627200000001</v>
      </c>
      <c r="BU283" s="462">
        <v>228.93829700000001</v>
      </c>
      <c r="BV283" s="462">
        <v>540.33855000000005</v>
      </c>
      <c r="BW283" s="462">
        <v>302.58090399999998</v>
      </c>
      <c r="BX283" s="462">
        <v>5849.9050520000001</v>
      </c>
      <c r="BY283" s="462">
        <v>2121.3697339999999</v>
      </c>
      <c r="BZ283" s="462">
        <v>166.766605</v>
      </c>
      <c r="CA283" s="462">
        <v>321.41673800000001</v>
      </c>
    </row>
    <row r="284" spans="1:79" ht="15" x14ac:dyDescent="0.25">
      <c r="A284" s="449">
        <v>177</v>
      </c>
      <c r="B284" s="443"/>
      <c r="C284" s="443"/>
      <c r="D284" s="444" t="s">
        <v>451</v>
      </c>
      <c r="E284" s="462">
        <v>611.93697199999997</v>
      </c>
      <c r="F284" s="462">
        <v>711.41743099999997</v>
      </c>
      <c r="G284" s="462">
        <v>1989.0811570000001</v>
      </c>
      <c r="H284" s="462">
        <v>23961.437453999999</v>
      </c>
      <c r="I284" s="462">
        <v>2269.3063579999998</v>
      </c>
      <c r="J284" s="462">
        <v>427.29687899999999</v>
      </c>
      <c r="K284" s="462">
        <v>383.59001000000001</v>
      </c>
      <c r="L284" s="462">
        <v>1672.7596129999999</v>
      </c>
      <c r="M284" s="462">
        <v>609.59195199999999</v>
      </c>
      <c r="N284" s="462">
        <v>2694.8787590000002</v>
      </c>
      <c r="O284" s="462">
        <v>613.47355900000002</v>
      </c>
      <c r="P284" s="462">
        <v>1535.7765959999999</v>
      </c>
      <c r="Q284" s="462">
        <v>427.71506399999998</v>
      </c>
      <c r="R284" s="462">
        <v>1114.3465100000001</v>
      </c>
      <c r="S284" s="462">
        <v>2551.9075790000002</v>
      </c>
      <c r="T284" s="462">
        <v>6159.9373679999999</v>
      </c>
      <c r="U284" s="462">
        <v>11469.495913999999</v>
      </c>
      <c r="V284" s="462">
        <v>4096.665027</v>
      </c>
      <c r="W284" s="462">
        <v>770.52063099999998</v>
      </c>
      <c r="X284" s="462">
        <v>328.99767600000001</v>
      </c>
      <c r="Y284" s="462">
        <v>337.37165900000002</v>
      </c>
      <c r="Z284" s="462">
        <v>876.11850500000003</v>
      </c>
      <c r="AA284" s="462">
        <v>8822.7764349999998</v>
      </c>
      <c r="AB284" s="462">
        <v>1888.9780989999999</v>
      </c>
      <c r="AC284" s="462">
        <v>941.60299099999997</v>
      </c>
      <c r="AD284" s="462">
        <v>5562.2374250000003</v>
      </c>
      <c r="AE284" s="462">
        <v>871.367794</v>
      </c>
      <c r="AF284" s="462">
        <v>1807.796278</v>
      </c>
      <c r="AG284" s="462">
        <v>2559.7239039999999</v>
      </c>
      <c r="AH284" s="462">
        <v>3084.5049180000001</v>
      </c>
      <c r="AI284" s="462">
        <v>501.47892000000002</v>
      </c>
      <c r="AJ284" s="462">
        <v>2261.0147160000001</v>
      </c>
      <c r="AK284" s="462">
        <v>851.48690699999997</v>
      </c>
      <c r="AL284" s="462">
        <v>1896.723579</v>
      </c>
      <c r="AM284" s="462">
        <v>2628.986832</v>
      </c>
      <c r="AN284" s="462">
        <v>2428.339939</v>
      </c>
      <c r="AO284" s="462">
        <v>473.516279</v>
      </c>
      <c r="AP284" s="462">
        <v>1481.6268319999999</v>
      </c>
      <c r="AQ284" s="462">
        <v>367.10180400000002</v>
      </c>
      <c r="AR284" s="462">
        <v>512.32588399999997</v>
      </c>
      <c r="AS284" s="462">
        <v>549.092444</v>
      </c>
      <c r="AT284" s="462">
        <v>770.29630799999995</v>
      </c>
      <c r="AU284" s="462">
        <v>5682.7374689999997</v>
      </c>
      <c r="AV284" s="462">
        <v>788.90722100000005</v>
      </c>
      <c r="AW284" s="462">
        <v>808.86963200000002</v>
      </c>
      <c r="AX284" s="462">
        <v>3739.5838560000002</v>
      </c>
      <c r="AY284" s="462">
        <v>1916.9201169999999</v>
      </c>
      <c r="AZ284" s="462">
        <v>1540.3308119999999</v>
      </c>
      <c r="BA284" s="462">
        <v>444.05661199999997</v>
      </c>
      <c r="BB284" s="462">
        <v>1203.3652360000001</v>
      </c>
      <c r="BC284" s="462">
        <v>379.55551300000002</v>
      </c>
      <c r="BD284" s="462">
        <v>957.69779400000004</v>
      </c>
      <c r="BE284" s="462">
        <v>797.19743000000005</v>
      </c>
      <c r="BF284" s="462">
        <v>694.62892099999999</v>
      </c>
      <c r="BG284" s="462">
        <v>385.67137100000002</v>
      </c>
      <c r="BH284" s="462">
        <v>1370.0077329999999</v>
      </c>
      <c r="BI284" s="462">
        <v>864.621173</v>
      </c>
      <c r="BJ284" s="462">
        <v>4600.1395640000001</v>
      </c>
      <c r="BK284" s="462">
        <v>2238.5703760000001</v>
      </c>
      <c r="BL284" s="641">
        <v>37432.189955000002</v>
      </c>
      <c r="BM284" s="462">
        <v>820.89038500000004</v>
      </c>
      <c r="BN284" s="462">
        <v>4813.8209790000001</v>
      </c>
      <c r="BO284" s="462">
        <v>7043.1962679999997</v>
      </c>
      <c r="BP284" s="462">
        <v>568.72140200000001</v>
      </c>
      <c r="BQ284" s="462">
        <v>465.803877</v>
      </c>
      <c r="BR284" s="462">
        <v>9567.4043810000003</v>
      </c>
      <c r="BS284" s="462">
        <v>754.21931500000005</v>
      </c>
      <c r="BT284" s="462">
        <v>1034.67263</v>
      </c>
      <c r="BU284" s="462">
        <v>688.774632</v>
      </c>
      <c r="BV284" s="462">
        <v>1752.072827</v>
      </c>
      <c r="BW284" s="462">
        <v>875.82109300000002</v>
      </c>
      <c r="BX284" s="462">
        <v>15655.255324</v>
      </c>
      <c r="BY284" s="462">
        <v>5376.493399</v>
      </c>
      <c r="BZ284" s="462">
        <v>405.76758100000001</v>
      </c>
      <c r="CA284" s="462">
        <v>971.97408600000006</v>
      </c>
    </row>
    <row r="285" spans="1:79" ht="15" x14ac:dyDescent="0.25">
      <c r="A285" s="449">
        <v>178</v>
      </c>
      <c r="B285" s="443"/>
      <c r="C285" s="443"/>
      <c r="D285" s="444" t="s">
        <v>1</v>
      </c>
      <c r="E285" s="462">
        <v>516.64430200000004</v>
      </c>
      <c r="F285" s="462">
        <v>613.00933099999997</v>
      </c>
      <c r="G285" s="462">
        <v>1754.5702269999999</v>
      </c>
      <c r="H285" s="462">
        <v>30050.455078999999</v>
      </c>
      <c r="I285" s="462">
        <v>2042.659222</v>
      </c>
      <c r="J285" s="462">
        <v>354.930859</v>
      </c>
      <c r="K285" s="462">
        <v>312.69260600000001</v>
      </c>
      <c r="L285" s="462">
        <v>1579.2481929999999</v>
      </c>
      <c r="M285" s="462">
        <v>529.29972299999997</v>
      </c>
      <c r="N285" s="462">
        <v>1811.736482</v>
      </c>
      <c r="O285" s="462">
        <v>532.42733299999998</v>
      </c>
      <c r="P285" s="462">
        <v>1403.0720510000001</v>
      </c>
      <c r="Q285" s="462">
        <v>368.67241999999999</v>
      </c>
      <c r="R285" s="462">
        <v>940.23545100000001</v>
      </c>
      <c r="S285" s="462">
        <v>1992.742358</v>
      </c>
      <c r="T285" s="462">
        <v>5904.8417790000003</v>
      </c>
      <c r="U285" s="462">
        <v>13894.150677</v>
      </c>
      <c r="V285" s="462">
        <v>3315.4973140000002</v>
      </c>
      <c r="W285" s="462">
        <v>686.533366</v>
      </c>
      <c r="X285" s="462">
        <v>298.36105700000002</v>
      </c>
      <c r="Y285" s="462">
        <v>284.026659</v>
      </c>
      <c r="Z285" s="462">
        <v>734.66940499999998</v>
      </c>
      <c r="AA285" s="462">
        <v>9030.4943700000003</v>
      </c>
      <c r="AB285" s="462">
        <v>1491.041682</v>
      </c>
      <c r="AC285" s="462">
        <v>813.58501799999999</v>
      </c>
      <c r="AD285" s="462">
        <v>5073.3202160000001</v>
      </c>
      <c r="AE285" s="462">
        <v>766.54872799999998</v>
      </c>
      <c r="AF285" s="462">
        <v>1586.182693</v>
      </c>
      <c r="AG285" s="462">
        <v>1717.7896390000001</v>
      </c>
      <c r="AH285" s="462">
        <v>2299.6677380000001</v>
      </c>
      <c r="AI285" s="462">
        <v>417.88531799999998</v>
      </c>
      <c r="AJ285" s="462">
        <v>2039.2017269999999</v>
      </c>
      <c r="AK285" s="462">
        <v>741.80307000000005</v>
      </c>
      <c r="AL285" s="462">
        <v>1686.7594819999999</v>
      </c>
      <c r="AM285" s="462">
        <v>2318.69508</v>
      </c>
      <c r="AN285" s="462">
        <v>1789.336671</v>
      </c>
      <c r="AO285" s="462">
        <v>406.89178900000002</v>
      </c>
      <c r="AP285" s="462">
        <v>1300.625</v>
      </c>
      <c r="AQ285" s="462">
        <v>314.91149999999999</v>
      </c>
      <c r="AR285" s="462">
        <v>442.18573500000002</v>
      </c>
      <c r="AS285" s="462">
        <v>469.44773400000003</v>
      </c>
      <c r="AT285" s="462">
        <v>657.35862099999997</v>
      </c>
      <c r="AU285" s="462">
        <v>5256.8845950000004</v>
      </c>
      <c r="AV285" s="462">
        <v>713.19403699999998</v>
      </c>
      <c r="AW285" s="462">
        <v>708.55057599999998</v>
      </c>
      <c r="AX285" s="462">
        <v>4198.7787539999999</v>
      </c>
      <c r="AY285" s="462">
        <v>1620.0445560000001</v>
      </c>
      <c r="AZ285" s="462">
        <v>1036.0969769999999</v>
      </c>
      <c r="BA285" s="462">
        <v>368.02540499999998</v>
      </c>
      <c r="BB285" s="462">
        <v>791.97326399999997</v>
      </c>
      <c r="BC285" s="462">
        <v>326.15509800000001</v>
      </c>
      <c r="BD285" s="462">
        <v>815.53653499999996</v>
      </c>
      <c r="BE285" s="462">
        <v>661.20979999999997</v>
      </c>
      <c r="BF285" s="462">
        <v>599.43914700000005</v>
      </c>
      <c r="BG285" s="462">
        <v>325.45420300000001</v>
      </c>
      <c r="BH285" s="462">
        <v>1173.1391759999999</v>
      </c>
      <c r="BI285" s="462">
        <v>733.35432400000002</v>
      </c>
      <c r="BJ285" s="462">
        <v>3797.0615269999998</v>
      </c>
      <c r="BK285" s="462">
        <v>1492.421552</v>
      </c>
      <c r="BL285" s="641">
        <v>47895.709984000001</v>
      </c>
      <c r="BM285" s="462">
        <v>705.11024499999996</v>
      </c>
      <c r="BN285" s="462">
        <v>2977.857849</v>
      </c>
      <c r="BO285" s="462">
        <v>7434.3730009999999</v>
      </c>
      <c r="BP285" s="462">
        <v>508.44656500000002</v>
      </c>
      <c r="BQ285" s="462">
        <v>384.95633099999998</v>
      </c>
      <c r="BR285" s="462">
        <v>11300.174572</v>
      </c>
      <c r="BS285" s="462">
        <v>629.36871199999996</v>
      </c>
      <c r="BT285" s="462">
        <v>916.25226899999996</v>
      </c>
      <c r="BU285" s="462">
        <v>591.04009199999996</v>
      </c>
      <c r="BV285" s="462">
        <v>1514.4300330000001</v>
      </c>
      <c r="BW285" s="462">
        <v>729.70140500000002</v>
      </c>
      <c r="BX285" s="462">
        <v>17495.487349999999</v>
      </c>
      <c r="BY285" s="462">
        <v>5105.893368</v>
      </c>
      <c r="BZ285" s="462">
        <v>377.436081</v>
      </c>
      <c r="CA285" s="462">
        <v>813.58172999999999</v>
      </c>
    </row>
    <row r="286" spans="1:79" ht="15" x14ac:dyDescent="0.25">
      <c r="A286" s="449">
        <v>179</v>
      </c>
      <c r="B286" s="443"/>
      <c r="C286" s="443"/>
      <c r="D286" s="444" t="s">
        <v>452</v>
      </c>
      <c r="E286" s="462">
        <v>311.30957699999999</v>
      </c>
      <c r="F286" s="462">
        <v>372.00682899999998</v>
      </c>
      <c r="G286" s="462">
        <v>989.34675400000003</v>
      </c>
      <c r="H286" s="462">
        <v>7852.251233</v>
      </c>
      <c r="I286" s="462">
        <v>1147.7144109999999</v>
      </c>
      <c r="J286" s="462">
        <v>218.93041500000001</v>
      </c>
      <c r="K286" s="462">
        <v>202.810562</v>
      </c>
      <c r="L286" s="462">
        <v>835.41743599999995</v>
      </c>
      <c r="M286" s="462">
        <v>330.33925799999997</v>
      </c>
      <c r="N286" s="462">
        <v>1061.6466069999999</v>
      </c>
      <c r="O286" s="462">
        <v>324.21729499999998</v>
      </c>
      <c r="P286" s="462">
        <v>752.45775800000001</v>
      </c>
      <c r="Q286" s="462">
        <v>225.17869899999999</v>
      </c>
      <c r="R286" s="462">
        <v>575.38859000000002</v>
      </c>
      <c r="S286" s="462">
        <v>1071.4557540000001</v>
      </c>
      <c r="T286" s="462">
        <v>2751.597487</v>
      </c>
      <c r="U286" s="462">
        <v>3040.6264470000001</v>
      </c>
      <c r="V286" s="462">
        <v>1626.7356890000001</v>
      </c>
      <c r="W286" s="462">
        <v>389.41855299999997</v>
      </c>
      <c r="X286" s="462">
        <v>177.049295</v>
      </c>
      <c r="Y286" s="462">
        <v>174.40518900000001</v>
      </c>
      <c r="Z286" s="462">
        <v>448.22075899999999</v>
      </c>
      <c r="AA286" s="462">
        <v>3524.0805639999999</v>
      </c>
      <c r="AB286" s="462">
        <v>862.66559099999995</v>
      </c>
      <c r="AC286" s="462">
        <v>504.36418600000002</v>
      </c>
      <c r="AD286" s="462">
        <v>2517.4977819999999</v>
      </c>
      <c r="AE286" s="462">
        <v>456.18174299999998</v>
      </c>
      <c r="AF286" s="462">
        <v>903.46094500000004</v>
      </c>
      <c r="AG286" s="462">
        <v>997.41556100000003</v>
      </c>
      <c r="AH286" s="462">
        <v>1287.3151539999999</v>
      </c>
      <c r="AI286" s="462">
        <v>254.63182499999999</v>
      </c>
      <c r="AJ286" s="462">
        <v>1090.875489</v>
      </c>
      <c r="AK286" s="462">
        <v>422.778978</v>
      </c>
      <c r="AL286" s="462">
        <v>885.63883399999997</v>
      </c>
      <c r="AM286" s="462">
        <v>1304.0435620000001</v>
      </c>
      <c r="AN286" s="462">
        <v>1090.972888</v>
      </c>
      <c r="AO286" s="462">
        <v>252.16338099999999</v>
      </c>
      <c r="AP286" s="462">
        <v>731.45728899999995</v>
      </c>
      <c r="AQ286" s="462">
        <v>186.864664</v>
      </c>
      <c r="AR286" s="462">
        <v>269.47995800000001</v>
      </c>
      <c r="AS286" s="462">
        <v>293.638912</v>
      </c>
      <c r="AT286" s="462">
        <v>397.16865000000001</v>
      </c>
      <c r="AU286" s="462">
        <v>1976.293868</v>
      </c>
      <c r="AV286" s="462">
        <v>423.27265599999998</v>
      </c>
      <c r="AW286" s="462">
        <v>421.62832600000002</v>
      </c>
      <c r="AX286" s="462">
        <v>1657.6988060000001</v>
      </c>
      <c r="AY286" s="462">
        <v>1002.152248</v>
      </c>
      <c r="AZ286" s="462">
        <v>500.52639900000003</v>
      </c>
      <c r="BA286" s="462">
        <v>242.89231799999999</v>
      </c>
      <c r="BB286" s="462">
        <v>477.45832899999999</v>
      </c>
      <c r="BC286" s="462">
        <v>198.818544</v>
      </c>
      <c r="BD286" s="462">
        <v>491.610545</v>
      </c>
      <c r="BE286" s="462">
        <v>415.436285</v>
      </c>
      <c r="BF286" s="462">
        <v>353.96653300000003</v>
      </c>
      <c r="BG286" s="462">
        <v>207.08691400000001</v>
      </c>
      <c r="BH286" s="462">
        <v>701.452</v>
      </c>
      <c r="BI286" s="462">
        <v>450.71687700000001</v>
      </c>
      <c r="BJ286" s="462">
        <v>1989.5764059999999</v>
      </c>
      <c r="BK286" s="462">
        <v>708.31800999999996</v>
      </c>
      <c r="BL286" s="641">
        <v>11669.474509</v>
      </c>
      <c r="BM286" s="462">
        <v>412.87048199999998</v>
      </c>
      <c r="BN286" s="462">
        <v>1488.261321</v>
      </c>
      <c r="BO286" s="462">
        <v>2608.5243610000002</v>
      </c>
      <c r="BP286" s="462">
        <v>309.07715100000001</v>
      </c>
      <c r="BQ286" s="462">
        <v>257.07740799999999</v>
      </c>
      <c r="BR286" s="462">
        <v>3394.1310269999999</v>
      </c>
      <c r="BS286" s="462">
        <v>390.77811800000001</v>
      </c>
      <c r="BT286" s="462">
        <v>524.27857200000005</v>
      </c>
      <c r="BU286" s="462">
        <v>354.03331300000002</v>
      </c>
      <c r="BV286" s="462">
        <v>870.01813500000003</v>
      </c>
      <c r="BW286" s="462">
        <v>470.29858999999999</v>
      </c>
      <c r="BX286" s="462">
        <v>5620.7900079999999</v>
      </c>
      <c r="BY286" s="462">
        <v>2446.59141</v>
      </c>
      <c r="BZ286" s="462">
        <v>201.35448199999999</v>
      </c>
      <c r="CA286" s="462">
        <v>514.20547099999999</v>
      </c>
    </row>
    <row r="287" spans="1:79" ht="15" x14ac:dyDescent="0.25">
      <c r="A287" s="449">
        <v>180</v>
      </c>
      <c r="B287" s="440"/>
      <c r="C287" s="441" t="s">
        <v>537</v>
      </c>
      <c r="D287" s="442" t="s">
        <v>0</v>
      </c>
      <c r="E287" s="461">
        <v>0.65096100000000001</v>
      </c>
      <c r="F287" s="461">
        <v>2.008902</v>
      </c>
      <c r="G287" s="461">
        <v>34.487299</v>
      </c>
      <c r="H287" s="461">
        <v>3823.1445290000001</v>
      </c>
      <c r="I287" s="461">
        <v>53.699908000000001</v>
      </c>
      <c r="J287" s="461">
        <v>0.63364299999999996</v>
      </c>
      <c r="K287" s="461">
        <v>2.1235629999999999</v>
      </c>
      <c r="L287" s="461">
        <v>70.821012999999994</v>
      </c>
      <c r="M287" s="461">
        <v>1.5570820000000001</v>
      </c>
      <c r="N287" s="461">
        <v>210.95435599999999</v>
      </c>
      <c r="O287" s="461">
        <v>1.652719</v>
      </c>
      <c r="P287" s="461">
        <v>41.734310999999998</v>
      </c>
      <c r="Q287" s="461">
        <v>0.69261700000000004</v>
      </c>
      <c r="R287" s="461">
        <v>6.4130060000000002</v>
      </c>
      <c r="S287" s="461">
        <v>278.82297</v>
      </c>
      <c r="T287" s="461">
        <v>412.26495399999999</v>
      </c>
      <c r="U287" s="461">
        <v>3502.301551</v>
      </c>
      <c r="V287" s="461">
        <v>388.41968700000001</v>
      </c>
      <c r="W287" s="461">
        <v>9.4329520000000002</v>
      </c>
      <c r="X287" s="461">
        <v>1.2977920000000001</v>
      </c>
      <c r="Y287" s="461">
        <v>0.45635100000000001</v>
      </c>
      <c r="Z287" s="461">
        <v>1.9114610000000001</v>
      </c>
      <c r="AA287" s="461">
        <v>1244.147747</v>
      </c>
      <c r="AB287" s="461">
        <v>257.95393999999999</v>
      </c>
      <c r="AC287" s="461">
        <v>8.0743550000000006</v>
      </c>
      <c r="AD287" s="461">
        <v>234.66752500000001</v>
      </c>
      <c r="AE287" s="461">
        <v>6.9978670000000003</v>
      </c>
      <c r="AF287" s="461">
        <v>29.142151999999999</v>
      </c>
      <c r="AG287" s="461">
        <v>160.05497399999999</v>
      </c>
      <c r="AH287" s="461">
        <v>221.73442900000001</v>
      </c>
      <c r="AI287" s="461">
        <v>1.6918530000000001</v>
      </c>
      <c r="AJ287" s="461">
        <v>86.539561000000006</v>
      </c>
      <c r="AK287" s="461">
        <v>12.816897000000001</v>
      </c>
      <c r="AL287" s="461">
        <v>136.13049699999999</v>
      </c>
      <c r="AM287" s="461">
        <v>50.308615000000003</v>
      </c>
      <c r="AN287" s="461">
        <v>257.79961200000002</v>
      </c>
      <c r="AO287" s="461">
        <v>4.460941</v>
      </c>
      <c r="AP287" s="461">
        <v>53.392716</v>
      </c>
      <c r="AQ287" s="461">
        <v>0.15840199999999999</v>
      </c>
      <c r="AR287" s="461">
        <v>2.4157109999999999</v>
      </c>
      <c r="AS287" s="461">
        <v>0.83950100000000005</v>
      </c>
      <c r="AT287" s="461">
        <v>4.6654350000000004</v>
      </c>
      <c r="AU287" s="461">
        <v>1023.75585</v>
      </c>
      <c r="AV287" s="461">
        <v>14.237372000000001</v>
      </c>
      <c r="AW287" s="461">
        <v>11.522079</v>
      </c>
      <c r="AX287" s="461">
        <v>219.62565900000001</v>
      </c>
      <c r="AY287" s="461">
        <v>13.565543999999999</v>
      </c>
      <c r="AZ287" s="461">
        <v>220.196934</v>
      </c>
      <c r="BA287" s="461">
        <v>2.6324329999999998</v>
      </c>
      <c r="BB287" s="461">
        <v>89.321166000000005</v>
      </c>
      <c r="BC287" s="461">
        <v>1.2007220000000001</v>
      </c>
      <c r="BD287" s="461">
        <v>3.1242740000000002</v>
      </c>
      <c r="BE287" s="461">
        <v>9.316255</v>
      </c>
      <c r="BF287" s="461">
        <v>2.2241439999999999</v>
      </c>
      <c r="BG287" s="461">
        <v>1.879443</v>
      </c>
      <c r="BH287" s="461">
        <v>15.315742</v>
      </c>
      <c r="BI287" s="461">
        <v>2.9153560000000001</v>
      </c>
      <c r="BJ287" s="461">
        <v>396.04487799999998</v>
      </c>
      <c r="BK287" s="461">
        <v>354.50692400000003</v>
      </c>
      <c r="BL287" s="640">
        <v>8165.544887</v>
      </c>
      <c r="BM287" s="461">
        <v>8.4764959999999991</v>
      </c>
      <c r="BN287" s="461">
        <v>583.62924499999997</v>
      </c>
      <c r="BO287" s="461">
        <v>1587.6742159999999</v>
      </c>
      <c r="BP287" s="461">
        <v>6.7979370000000001</v>
      </c>
      <c r="BQ287" s="461">
        <v>2.3947470000000002</v>
      </c>
      <c r="BR287" s="461">
        <v>1215.358522</v>
      </c>
      <c r="BS287" s="461">
        <v>2.078039</v>
      </c>
      <c r="BT287" s="461">
        <v>34.581282999999999</v>
      </c>
      <c r="BU287" s="461">
        <v>5.3042749999999996</v>
      </c>
      <c r="BV287" s="461">
        <v>31.307538999999998</v>
      </c>
      <c r="BW287" s="461">
        <v>4.060244</v>
      </c>
      <c r="BX287" s="461">
        <v>2424.7495429999999</v>
      </c>
      <c r="BY287" s="461">
        <v>496.90975100000003</v>
      </c>
      <c r="BZ287" s="461">
        <v>12.803102000000001</v>
      </c>
      <c r="CA287" s="461">
        <v>5.9358750000000002</v>
      </c>
    </row>
    <row r="288" spans="1:79" ht="15" x14ac:dyDescent="0.25">
      <c r="A288" s="449">
        <v>181</v>
      </c>
      <c r="B288" s="440"/>
      <c r="C288" s="440"/>
      <c r="D288" s="442" t="s">
        <v>451</v>
      </c>
      <c r="E288" s="461">
        <v>1.329752</v>
      </c>
      <c r="F288" s="461">
        <v>3.7811849999999998</v>
      </c>
      <c r="G288" s="461">
        <v>79.130573999999996</v>
      </c>
      <c r="H288" s="461">
        <v>9197.8171189999994</v>
      </c>
      <c r="I288" s="461">
        <v>100.67054</v>
      </c>
      <c r="J288" s="461">
        <v>1.503717</v>
      </c>
      <c r="K288" s="461">
        <v>4.3377949999999998</v>
      </c>
      <c r="L288" s="461">
        <v>84.635873000000004</v>
      </c>
      <c r="M288" s="461">
        <v>4.1881360000000001</v>
      </c>
      <c r="N288" s="461">
        <v>826.89285700000005</v>
      </c>
      <c r="O288" s="461">
        <v>2.865567</v>
      </c>
      <c r="P288" s="461">
        <v>67.096298000000004</v>
      </c>
      <c r="Q288" s="461">
        <v>0.72278699999999996</v>
      </c>
      <c r="R288" s="461">
        <v>8.6506989999999995</v>
      </c>
      <c r="S288" s="461">
        <v>703.25678700000003</v>
      </c>
      <c r="T288" s="461">
        <v>809.56292299999996</v>
      </c>
      <c r="U288" s="461">
        <v>5959.009223</v>
      </c>
      <c r="V288" s="461">
        <v>1369.987204</v>
      </c>
      <c r="W288" s="461">
        <v>6.4147040000000004</v>
      </c>
      <c r="X288" s="461">
        <v>1.7196149999999999</v>
      </c>
      <c r="Y288" s="461">
        <v>1.1641159999999999</v>
      </c>
      <c r="Z288" s="461">
        <v>3.8263069999999999</v>
      </c>
      <c r="AA288" s="461">
        <v>2167.5785489999998</v>
      </c>
      <c r="AB288" s="461">
        <v>430.50725199999999</v>
      </c>
      <c r="AC288" s="461">
        <v>6.986758</v>
      </c>
      <c r="AD288" s="461">
        <v>685.05220799999995</v>
      </c>
      <c r="AE288" s="461">
        <v>7.4047720000000004</v>
      </c>
      <c r="AF288" s="461">
        <v>57.736893999999999</v>
      </c>
      <c r="AG288" s="461">
        <v>775.90880100000004</v>
      </c>
      <c r="AH288" s="461">
        <v>757.19222600000001</v>
      </c>
      <c r="AI288" s="461">
        <v>3.6434630000000001</v>
      </c>
      <c r="AJ288" s="461">
        <v>111.056273</v>
      </c>
      <c r="AK288" s="461">
        <v>15.326914</v>
      </c>
      <c r="AL288" s="461">
        <v>241.333776</v>
      </c>
      <c r="AM288" s="461">
        <v>123.022678</v>
      </c>
      <c r="AN288" s="461">
        <v>608.67033400000003</v>
      </c>
      <c r="AO288" s="461">
        <v>3.0576490000000001</v>
      </c>
      <c r="AP288" s="461">
        <v>48.162624000000001</v>
      </c>
      <c r="AQ288" s="461">
        <v>0.28870099999999999</v>
      </c>
      <c r="AR288" s="461">
        <v>3.310044</v>
      </c>
      <c r="AS288" s="461">
        <v>2.3030780000000002</v>
      </c>
      <c r="AT288" s="461">
        <v>5.8192089999999999</v>
      </c>
      <c r="AU288" s="461">
        <v>2151.1127280000001</v>
      </c>
      <c r="AV288" s="461">
        <v>7.1076309999999996</v>
      </c>
      <c r="AW288" s="461">
        <v>14.060354</v>
      </c>
      <c r="AX288" s="461">
        <v>803.14434000000006</v>
      </c>
      <c r="AY288" s="461">
        <v>32.767881000000003</v>
      </c>
      <c r="AZ288" s="461">
        <v>704.77812900000004</v>
      </c>
      <c r="BA288" s="461">
        <v>4.5691689999999996</v>
      </c>
      <c r="BB288" s="461">
        <v>373.27626400000003</v>
      </c>
      <c r="BC288" s="461">
        <v>3.2065220000000001</v>
      </c>
      <c r="BD288" s="461">
        <v>5.3398680000000001</v>
      </c>
      <c r="BE288" s="461">
        <v>11.254654</v>
      </c>
      <c r="BF288" s="461">
        <v>3.5658370000000001</v>
      </c>
      <c r="BG288" s="461">
        <v>2.9851489999999998</v>
      </c>
      <c r="BH288" s="461">
        <v>35.963431999999997</v>
      </c>
      <c r="BI288" s="461">
        <v>4.2026459999999997</v>
      </c>
      <c r="BJ288" s="461">
        <v>1015.957885</v>
      </c>
      <c r="BK288" s="461">
        <v>1072.1468689999999</v>
      </c>
      <c r="BL288" s="640">
        <v>15373.688706000001</v>
      </c>
      <c r="BM288" s="461">
        <v>15.896967999999999</v>
      </c>
      <c r="BN288" s="461">
        <v>2398.1867739999998</v>
      </c>
      <c r="BO288" s="461">
        <v>2183.149848</v>
      </c>
      <c r="BP288" s="461">
        <v>4.382396</v>
      </c>
      <c r="BQ288" s="461">
        <v>4.957751</v>
      </c>
      <c r="BR288" s="461">
        <v>3028.3356199999998</v>
      </c>
      <c r="BS288" s="461">
        <v>6.1657510000000002</v>
      </c>
      <c r="BT288" s="461">
        <v>27.866126999999999</v>
      </c>
      <c r="BU288" s="461">
        <v>5.240259</v>
      </c>
      <c r="BV288" s="461">
        <v>73.215181999999999</v>
      </c>
      <c r="BW288" s="461">
        <v>7.883445</v>
      </c>
      <c r="BX288" s="461">
        <v>4918.5549590000001</v>
      </c>
      <c r="BY288" s="461">
        <v>819.04114200000004</v>
      </c>
      <c r="BZ288" s="461">
        <v>6.6727040000000004</v>
      </c>
      <c r="CA288" s="461">
        <v>12.97903</v>
      </c>
    </row>
    <row r="289" spans="1:79" ht="15" x14ac:dyDescent="0.25">
      <c r="A289" s="449">
        <v>182</v>
      </c>
      <c r="B289" s="440"/>
      <c r="C289" s="440"/>
      <c r="D289" s="442" t="s">
        <v>1</v>
      </c>
      <c r="E289" s="461">
        <v>2.8035239999999999</v>
      </c>
      <c r="F289" s="461">
        <v>7.0110229999999998</v>
      </c>
      <c r="G289" s="461">
        <v>146.224142</v>
      </c>
      <c r="H289" s="461">
        <v>17594.236930999999</v>
      </c>
      <c r="I289" s="461">
        <v>197.78278700000001</v>
      </c>
      <c r="J289" s="461">
        <v>2.7492549999999998</v>
      </c>
      <c r="K289" s="461">
        <v>6.2120420000000003</v>
      </c>
      <c r="L289" s="461">
        <v>205.06426500000001</v>
      </c>
      <c r="M289" s="461">
        <v>5.9868540000000001</v>
      </c>
      <c r="N289" s="461">
        <v>490.27538900000002</v>
      </c>
      <c r="O289" s="461">
        <v>5.1183680000000003</v>
      </c>
      <c r="P289" s="461">
        <v>142.62425200000001</v>
      </c>
      <c r="Q289" s="461">
        <v>1.795018</v>
      </c>
      <c r="R289" s="461">
        <v>20.108957</v>
      </c>
      <c r="S289" s="461">
        <v>564.90653799999995</v>
      </c>
      <c r="T289" s="461">
        <v>1467.6989410000001</v>
      </c>
      <c r="U289" s="461">
        <v>9416.0414490000003</v>
      </c>
      <c r="V289" s="461">
        <v>1067.4692419999999</v>
      </c>
      <c r="W289" s="461">
        <v>17.005792</v>
      </c>
      <c r="X289" s="461">
        <v>3.236586</v>
      </c>
      <c r="Y289" s="461">
        <v>1.6424920000000001</v>
      </c>
      <c r="Z289" s="461">
        <v>7.2771439999999998</v>
      </c>
      <c r="AA289" s="461">
        <v>3553.9987000000001</v>
      </c>
      <c r="AB289" s="461">
        <v>356.87376499999999</v>
      </c>
      <c r="AC289" s="461">
        <v>14.327779</v>
      </c>
      <c r="AD289" s="461">
        <v>1081.926109</v>
      </c>
      <c r="AE289" s="461">
        <v>16.066386000000001</v>
      </c>
      <c r="AF289" s="461">
        <v>112.224019</v>
      </c>
      <c r="AG289" s="461">
        <v>430.08044000000001</v>
      </c>
      <c r="AH289" s="461">
        <v>527.18358999999998</v>
      </c>
      <c r="AI289" s="461">
        <v>6.6928910000000004</v>
      </c>
      <c r="AJ289" s="461">
        <v>248.43982099999999</v>
      </c>
      <c r="AK289" s="461">
        <v>33.396771999999999</v>
      </c>
      <c r="AL289" s="461">
        <v>302.19891999999999</v>
      </c>
      <c r="AM289" s="461">
        <v>201.67250000000001</v>
      </c>
      <c r="AN289" s="461">
        <v>428.20704000000001</v>
      </c>
      <c r="AO289" s="461">
        <v>9.5407399999999996</v>
      </c>
      <c r="AP289" s="461">
        <v>106.859967</v>
      </c>
      <c r="AQ289" s="461">
        <v>0.54234199999999999</v>
      </c>
      <c r="AR289" s="461">
        <v>6.335566</v>
      </c>
      <c r="AS289" s="461">
        <v>4.1684320000000001</v>
      </c>
      <c r="AT289" s="461">
        <v>13.060565</v>
      </c>
      <c r="AU289" s="461">
        <v>2433.649437</v>
      </c>
      <c r="AV289" s="461">
        <v>25.794611</v>
      </c>
      <c r="AW289" s="461">
        <v>31.624120999999999</v>
      </c>
      <c r="AX289" s="461">
        <v>1812.9385970000001</v>
      </c>
      <c r="AY289" s="461">
        <v>40.076239999999999</v>
      </c>
      <c r="AZ289" s="461">
        <v>399.38099</v>
      </c>
      <c r="BA289" s="461">
        <v>8.1450879999999994</v>
      </c>
      <c r="BB289" s="461">
        <v>207.970349</v>
      </c>
      <c r="BC289" s="461">
        <v>5.47621</v>
      </c>
      <c r="BD289" s="461">
        <v>9.1773860000000003</v>
      </c>
      <c r="BE289" s="461">
        <v>26.359791999999999</v>
      </c>
      <c r="BF289" s="461">
        <v>6.2549739999999998</v>
      </c>
      <c r="BG289" s="461">
        <v>5.4939499999999999</v>
      </c>
      <c r="BH289" s="461">
        <v>54.163424999999997</v>
      </c>
      <c r="BI289" s="461">
        <v>9.4352719999999994</v>
      </c>
      <c r="BJ289" s="461">
        <v>988.43411800000001</v>
      </c>
      <c r="BK289" s="461">
        <v>633.63108399999999</v>
      </c>
      <c r="BL289" s="640">
        <v>30125.706866</v>
      </c>
      <c r="BM289" s="461">
        <v>31.590001999999998</v>
      </c>
      <c r="BN289" s="461">
        <v>1293.5281769999999</v>
      </c>
      <c r="BO289" s="461">
        <v>3482.9799039999998</v>
      </c>
      <c r="BP289" s="461">
        <v>13.243684</v>
      </c>
      <c r="BQ289" s="461">
        <v>5.7240549999999999</v>
      </c>
      <c r="BR289" s="461">
        <v>5874.7724859999998</v>
      </c>
      <c r="BS289" s="461">
        <v>10.875116</v>
      </c>
      <c r="BT289" s="461">
        <v>61.253819999999997</v>
      </c>
      <c r="BU289" s="461">
        <v>12.716037999999999</v>
      </c>
      <c r="BV289" s="461">
        <v>116.759135</v>
      </c>
      <c r="BW289" s="461">
        <v>12.696358999999999</v>
      </c>
      <c r="BX289" s="461">
        <v>8615.275028</v>
      </c>
      <c r="BY289" s="461">
        <v>1215.3810249999999</v>
      </c>
      <c r="BZ289" s="461">
        <v>18.364394999999998</v>
      </c>
      <c r="CA289" s="461">
        <v>23.692889999999998</v>
      </c>
    </row>
    <row r="290" spans="1:79" ht="15" x14ac:dyDescent="0.25">
      <c r="A290" s="449">
        <v>183</v>
      </c>
      <c r="B290" s="440"/>
      <c r="C290" s="440"/>
      <c r="D290" s="442" t="s">
        <v>452</v>
      </c>
      <c r="E290" s="461">
        <v>3.1147999999999999E-2</v>
      </c>
      <c r="F290" s="461">
        <v>7.4914999999999995E-2</v>
      </c>
      <c r="G290" s="461">
        <v>1.9499420000000001</v>
      </c>
      <c r="H290" s="461">
        <v>232.53486899999999</v>
      </c>
      <c r="I290" s="461">
        <v>2.8681070000000002</v>
      </c>
      <c r="J290" s="461">
        <v>3.2910000000000002E-2</v>
      </c>
      <c r="K290" s="461">
        <v>0.27919699999999997</v>
      </c>
      <c r="L290" s="461">
        <v>1.790014</v>
      </c>
      <c r="M290" s="461">
        <v>0.16636799999999999</v>
      </c>
      <c r="N290" s="461">
        <v>42.213048999999998</v>
      </c>
      <c r="O290" s="461">
        <v>9.5307000000000003E-2</v>
      </c>
      <c r="P290" s="461">
        <v>1.4719640000000001</v>
      </c>
      <c r="Q290" s="461">
        <v>2.0218E-2</v>
      </c>
      <c r="R290" s="461">
        <v>0.18682599999999999</v>
      </c>
      <c r="S290" s="461">
        <v>19.336660999999999</v>
      </c>
      <c r="T290" s="461">
        <v>27.700969000000001</v>
      </c>
      <c r="U290" s="461">
        <v>107.681073</v>
      </c>
      <c r="V290" s="461">
        <v>74.053106</v>
      </c>
      <c r="W290" s="461">
        <v>0.140739</v>
      </c>
      <c r="X290" s="461">
        <v>7.8514E-2</v>
      </c>
      <c r="Y290" s="461">
        <v>4.8163999999999998E-2</v>
      </c>
      <c r="Z290" s="461">
        <v>7.528E-2</v>
      </c>
      <c r="AA290" s="461">
        <v>47.605618</v>
      </c>
      <c r="AB290" s="461">
        <v>15.297454</v>
      </c>
      <c r="AC290" s="461">
        <v>0.18290799999999999</v>
      </c>
      <c r="AD290" s="461">
        <v>22.297737999999999</v>
      </c>
      <c r="AE290" s="461">
        <v>0.23786499999999999</v>
      </c>
      <c r="AF290" s="461">
        <v>1.099437</v>
      </c>
      <c r="AG290" s="461">
        <v>37.602473000000003</v>
      </c>
      <c r="AH290" s="461">
        <v>38.525112</v>
      </c>
      <c r="AI290" s="461">
        <v>8.1918000000000005E-2</v>
      </c>
      <c r="AJ290" s="461">
        <v>2.265978</v>
      </c>
      <c r="AK290" s="461">
        <v>0.27579700000000001</v>
      </c>
      <c r="AL290" s="461">
        <v>13.499915</v>
      </c>
      <c r="AM290" s="461">
        <v>6.181934</v>
      </c>
      <c r="AN290" s="461">
        <v>19.879781999999999</v>
      </c>
      <c r="AO290" s="461">
        <v>8.2405999999999993E-2</v>
      </c>
      <c r="AP290" s="461">
        <v>1.333324</v>
      </c>
      <c r="AQ290" s="461">
        <v>5.0670000000000003E-3</v>
      </c>
      <c r="AR290" s="461">
        <v>8.9772000000000005E-2</v>
      </c>
      <c r="AS290" s="461">
        <v>6.411E-2</v>
      </c>
      <c r="AT290" s="461">
        <v>0.12836900000000001</v>
      </c>
      <c r="AU290" s="461">
        <v>119.022046</v>
      </c>
      <c r="AV290" s="461">
        <v>0.239288</v>
      </c>
      <c r="AW290" s="461">
        <v>0.36593999999999999</v>
      </c>
      <c r="AX290" s="461">
        <v>32.441487000000002</v>
      </c>
      <c r="AY290" s="461">
        <v>1.430912</v>
      </c>
      <c r="AZ290" s="461">
        <v>40.263908000000001</v>
      </c>
      <c r="BA290" s="461">
        <v>0.11215899999999999</v>
      </c>
      <c r="BB290" s="461">
        <v>19.171755999999998</v>
      </c>
      <c r="BC290" s="461">
        <v>8.0972000000000002E-2</v>
      </c>
      <c r="BD290" s="461">
        <v>0.22887299999999999</v>
      </c>
      <c r="BE290" s="461">
        <v>0.24329899999999999</v>
      </c>
      <c r="BF290" s="461">
        <v>6.5071000000000004E-2</v>
      </c>
      <c r="BG290" s="461">
        <v>8.3932000000000007E-2</v>
      </c>
      <c r="BH290" s="461">
        <v>2.4435349999999998</v>
      </c>
      <c r="BI290" s="461">
        <v>9.7555000000000003E-2</v>
      </c>
      <c r="BJ290" s="461">
        <v>28.136067000000001</v>
      </c>
      <c r="BK290" s="461">
        <v>62.425783000000003</v>
      </c>
      <c r="BL290" s="640">
        <v>432.805747</v>
      </c>
      <c r="BM290" s="461">
        <v>0.38476500000000002</v>
      </c>
      <c r="BN290" s="461">
        <v>143.66816900000001</v>
      </c>
      <c r="BO290" s="461">
        <v>69.985327999999996</v>
      </c>
      <c r="BP290" s="461">
        <v>0.147259</v>
      </c>
      <c r="BQ290" s="461">
        <v>0.209623</v>
      </c>
      <c r="BR290" s="461">
        <v>49.634751000000001</v>
      </c>
      <c r="BS290" s="461">
        <v>0.152139</v>
      </c>
      <c r="BT290" s="461">
        <v>0.85986799999999997</v>
      </c>
      <c r="BU290" s="461">
        <v>0.111871</v>
      </c>
      <c r="BV290" s="461">
        <v>3.47146</v>
      </c>
      <c r="BW290" s="461">
        <v>0.23507600000000001</v>
      </c>
      <c r="BX290" s="461">
        <v>95.260141000000004</v>
      </c>
      <c r="BY290" s="461">
        <v>50.460256999999999</v>
      </c>
      <c r="BZ290" s="461">
        <v>0.129221</v>
      </c>
      <c r="CA290" s="461">
        <v>0.252442</v>
      </c>
    </row>
    <row r="291" spans="1:79" ht="15" x14ac:dyDescent="0.25">
      <c r="A291" s="449">
        <v>184</v>
      </c>
      <c r="B291" s="457" t="s">
        <v>4</v>
      </c>
      <c r="C291" s="457" t="s">
        <v>538</v>
      </c>
      <c r="D291" s="458" t="s">
        <v>0</v>
      </c>
      <c r="E291" s="463">
        <v>4418.1153320000003</v>
      </c>
      <c r="F291" s="463">
        <v>3476.1938</v>
      </c>
      <c r="G291" s="463">
        <v>7609.0836310000004</v>
      </c>
      <c r="H291" s="463">
        <v>53086.498684999999</v>
      </c>
      <c r="I291" s="463">
        <v>14062.349319999999</v>
      </c>
      <c r="J291" s="463">
        <v>3267.1411010000002</v>
      </c>
      <c r="K291" s="463">
        <v>8191.8917620000002</v>
      </c>
      <c r="L291" s="463">
        <v>7558.0094570000001</v>
      </c>
      <c r="M291" s="463">
        <v>10763.019673000001</v>
      </c>
      <c r="N291" s="463">
        <v>64438.843033999998</v>
      </c>
      <c r="O291" s="463">
        <v>5191.5899259999997</v>
      </c>
      <c r="P291" s="463">
        <v>8093.2037300000002</v>
      </c>
      <c r="Q291" s="463">
        <v>5132.2347929999996</v>
      </c>
      <c r="R291" s="463">
        <v>3807.7455199999999</v>
      </c>
      <c r="S291" s="463">
        <v>36467.590766000001</v>
      </c>
      <c r="T291" s="463">
        <v>21589.327641</v>
      </c>
      <c r="U291" s="463">
        <v>48136.387369999997</v>
      </c>
      <c r="V291" s="463">
        <v>89955.540733999995</v>
      </c>
      <c r="W291" s="463">
        <v>4304.984931</v>
      </c>
      <c r="X291" s="463">
        <v>5740.7207609999996</v>
      </c>
      <c r="Y291" s="463">
        <v>6990.973438</v>
      </c>
      <c r="Z291" s="463">
        <v>5146.6027180000001</v>
      </c>
      <c r="AA291" s="463">
        <v>56558.134902999998</v>
      </c>
      <c r="AB291" s="463">
        <v>29211.354439999999</v>
      </c>
      <c r="AC291" s="463">
        <v>6422.3999119999999</v>
      </c>
      <c r="AD291" s="463">
        <v>19751.512074999999</v>
      </c>
      <c r="AE291" s="463">
        <v>11044.779017000001</v>
      </c>
      <c r="AF291" s="463">
        <v>6738.6156920000003</v>
      </c>
      <c r="AG291" s="463">
        <v>53604.574522000003</v>
      </c>
      <c r="AH291" s="463">
        <v>61747.080871999999</v>
      </c>
      <c r="AI291" s="463">
        <v>3868.2614789999998</v>
      </c>
      <c r="AJ291" s="463">
        <v>10436.889606999999</v>
      </c>
      <c r="AK291" s="463">
        <v>4011.857465</v>
      </c>
      <c r="AL291" s="463">
        <v>15268.436333</v>
      </c>
      <c r="AM291" s="463">
        <v>24281.660498000001</v>
      </c>
      <c r="AN291" s="463">
        <v>39723.147835999996</v>
      </c>
      <c r="AO291" s="463">
        <v>1774.719756</v>
      </c>
      <c r="AP291" s="463">
        <v>14938.099829000001</v>
      </c>
      <c r="AQ291" s="463">
        <v>1863.980544</v>
      </c>
      <c r="AR291" s="463">
        <v>5577.325323</v>
      </c>
      <c r="AS291" s="463">
        <v>3749.7637549999999</v>
      </c>
      <c r="AT291" s="463">
        <v>5337.5788080000002</v>
      </c>
      <c r="AU291" s="463">
        <v>78041.889249</v>
      </c>
      <c r="AV291" s="463">
        <v>6721.025071</v>
      </c>
      <c r="AW291" s="463">
        <v>5330.449251</v>
      </c>
      <c r="AX291" s="463">
        <v>50084.024960000002</v>
      </c>
      <c r="AY291" s="463">
        <v>48365.915669000002</v>
      </c>
      <c r="AZ291" s="463">
        <v>40174.817428000002</v>
      </c>
      <c r="BA291" s="463">
        <v>4586.2243369999997</v>
      </c>
      <c r="BB291" s="463">
        <v>30664.515607000001</v>
      </c>
      <c r="BC291" s="463">
        <v>3818.8248789999998</v>
      </c>
      <c r="BD291" s="463">
        <v>7449.9802989999998</v>
      </c>
      <c r="BE291" s="463">
        <v>4251.8721219999998</v>
      </c>
      <c r="BF291" s="463">
        <v>2269.4733689999998</v>
      </c>
      <c r="BG291" s="463">
        <v>5326.5781349999997</v>
      </c>
      <c r="BH291" s="463">
        <v>14406.128352</v>
      </c>
      <c r="BI291" s="463">
        <v>5254.8813129999999</v>
      </c>
      <c r="BJ291" s="463">
        <v>46736.755222</v>
      </c>
      <c r="BK291" s="463">
        <v>60774.060825</v>
      </c>
      <c r="BL291" s="463">
        <v>165729.32767299999</v>
      </c>
      <c r="BM291" s="463">
        <v>6407.6900429999996</v>
      </c>
      <c r="BN291" s="463">
        <v>136793.363931</v>
      </c>
      <c r="BO291" s="463">
        <v>67936.530998999995</v>
      </c>
      <c r="BP291" s="463">
        <v>5575.2367480000003</v>
      </c>
      <c r="BQ291" s="463">
        <v>9785.6124650000002</v>
      </c>
      <c r="BR291" s="463">
        <v>18515.570648000001</v>
      </c>
      <c r="BS291" s="463">
        <v>5657.6313289999998</v>
      </c>
      <c r="BT291" s="463">
        <v>7817.713753</v>
      </c>
      <c r="BU291" s="463">
        <v>4577.197921</v>
      </c>
      <c r="BV291" s="463">
        <v>14290.07473</v>
      </c>
      <c r="BW291" s="463">
        <v>12406.613829</v>
      </c>
      <c r="BX291" s="463">
        <v>40591.769618999999</v>
      </c>
      <c r="BY291" s="463">
        <v>36295.524824</v>
      </c>
      <c r="BZ291" s="463">
        <v>2587.7364910000001</v>
      </c>
      <c r="CA291" s="463">
        <v>7087.5951370000002</v>
      </c>
    </row>
    <row r="292" spans="1:79" ht="15" x14ac:dyDescent="0.25">
      <c r="A292" s="449">
        <v>185</v>
      </c>
      <c r="B292" s="457"/>
      <c r="C292" s="457"/>
      <c r="D292" s="458" t="s">
        <v>451</v>
      </c>
      <c r="E292" s="463">
        <v>10565.550796</v>
      </c>
      <c r="F292" s="463">
        <v>7980.8430250000001</v>
      </c>
      <c r="G292" s="463">
        <v>15651.219569000001</v>
      </c>
      <c r="H292" s="463">
        <v>118422.250212</v>
      </c>
      <c r="I292" s="463">
        <v>39997.250993000001</v>
      </c>
      <c r="J292" s="463">
        <v>7781.20939</v>
      </c>
      <c r="K292" s="463">
        <v>27000.865845</v>
      </c>
      <c r="L292" s="463">
        <v>15976.301887</v>
      </c>
      <c r="M292" s="463">
        <v>38451.188163999999</v>
      </c>
      <c r="N292" s="463">
        <v>233749.70128400001</v>
      </c>
      <c r="O292" s="463">
        <v>15770.049005999999</v>
      </c>
      <c r="P292" s="463">
        <v>16411.426412000001</v>
      </c>
      <c r="Q292" s="463">
        <v>13612.081055000001</v>
      </c>
      <c r="R292" s="463">
        <v>7718.4917299999997</v>
      </c>
      <c r="S292" s="463">
        <v>120013.72031999999</v>
      </c>
      <c r="T292" s="463">
        <v>52994.253122000002</v>
      </c>
      <c r="U292" s="463">
        <v>159668.181556</v>
      </c>
      <c r="V292" s="463">
        <v>331447.79374200001</v>
      </c>
      <c r="W292" s="463">
        <v>9611.1137780000008</v>
      </c>
      <c r="X292" s="463">
        <v>16840.149049</v>
      </c>
      <c r="Y292" s="463">
        <v>23208.450915000001</v>
      </c>
      <c r="Z292" s="463">
        <v>12290.071957</v>
      </c>
      <c r="AA292" s="463">
        <v>161853.75575400001</v>
      </c>
      <c r="AB292" s="463">
        <v>99998.257977000001</v>
      </c>
      <c r="AC292" s="463">
        <v>18842.641778000001</v>
      </c>
      <c r="AD292" s="463">
        <v>39636.214079999998</v>
      </c>
      <c r="AE292" s="463">
        <v>30582.285101000001</v>
      </c>
      <c r="AF292" s="463">
        <v>14319.763312999999</v>
      </c>
      <c r="AG292" s="463">
        <v>194189.14424299999</v>
      </c>
      <c r="AH292" s="463">
        <v>215437.28655399999</v>
      </c>
      <c r="AI292" s="463">
        <v>10392.60391</v>
      </c>
      <c r="AJ292" s="463">
        <v>23513.546069</v>
      </c>
      <c r="AK292" s="463">
        <v>7923.862736</v>
      </c>
      <c r="AL292" s="463">
        <v>48629.878478999999</v>
      </c>
      <c r="AM292" s="463">
        <v>63056.181850000001</v>
      </c>
      <c r="AN292" s="463">
        <v>139067.8069</v>
      </c>
      <c r="AO292" s="463">
        <v>3755.588667</v>
      </c>
      <c r="AP292" s="463">
        <v>46465.097827999998</v>
      </c>
      <c r="AQ292" s="463">
        <v>3812.1707080000001</v>
      </c>
      <c r="AR292" s="463">
        <v>15604.594783</v>
      </c>
      <c r="AS292" s="463">
        <v>10019.298205999999</v>
      </c>
      <c r="AT292" s="463">
        <v>11450.490460999999</v>
      </c>
      <c r="AU292" s="463">
        <v>269529.37103799998</v>
      </c>
      <c r="AV292" s="463">
        <v>14106.468282</v>
      </c>
      <c r="AW292" s="463">
        <v>12007.404294</v>
      </c>
      <c r="AX292" s="463">
        <v>180910.61818399999</v>
      </c>
      <c r="AY292" s="463">
        <v>173306.067537</v>
      </c>
      <c r="AZ292" s="463">
        <v>147732.08512999999</v>
      </c>
      <c r="BA292" s="463">
        <v>11354.863582</v>
      </c>
      <c r="BB292" s="463">
        <v>110328.715545</v>
      </c>
      <c r="BC292" s="463">
        <v>9770.9624359999998</v>
      </c>
      <c r="BD292" s="463">
        <v>17499.657780000001</v>
      </c>
      <c r="BE292" s="463">
        <v>8769.5195330000006</v>
      </c>
      <c r="BF292" s="463">
        <v>4894.4128629999996</v>
      </c>
      <c r="BG292" s="463">
        <v>14775.116190000001</v>
      </c>
      <c r="BH292" s="463">
        <v>42046.172843</v>
      </c>
      <c r="BI292" s="463">
        <v>13470.696689</v>
      </c>
      <c r="BJ292" s="463">
        <v>153314.33055700001</v>
      </c>
      <c r="BK292" s="463">
        <v>224416.38336000001</v>
      </c>
      <c r="BL292" s="463">
        <v>485590.93313299998</v>
      </c>
      <c r="BM292" s="463">
        <v>19173.145984999999</v>
      </c>
      <c r="BN292" s="463">
        <v>511730.83247999998</v>
      </c>
      <c r="BO292" s="463">
        <v>213591.13852899999</v>
      </c>
      <c r="BP292" s="463">
        <v>14794.157535</v>
      </c>
      <c r="BQ292" s="463">
        <v>32013.068637</v>
      </c>
      <c r="BR292" s="463">
        <v>39890.359371999999</v>
      </c>
      <c r="BS292" s="463">
        <v>15951.497832999999</v>
      </c>
      <c r="BT292" s="463">
        <v>21641.893026999998</v>
      </c>
      <c r="BU292" s="463">
        <v>9471.8036479999992</v>
      </c>
      <c r="BV292" s="463">
        <v>42329.195058999998</v>
      </c>
      <c r="BW292" s="463">
        <v>36772.077352</v>
      </c>
      <c r="BX292" s="463">
        <v>98746.992771000005</v>
      </c>
      <c r="BY292" s="463">
        <v>96667.575293000002</v>
      </c>
      <c r="BZ292" s="463">
        <v>6081.7332249999999</v>
      </c>
      <c r="CA292" s="463">
        <v>16097.746992</v>
      </c>
    </row>
    <row r="293" spans="1:79" ht="15" x14ac:dyDescent="0.25">
      <c r="A293" s="449">
        <v>186</v>
      </c>
      <c r="B293" s="457"/>
      <c r="C293" s="457"/>
      <c r="D293" s="458" t="s">
        <v>1</v>
      </c>
      <c r="E293" s="463">
        <v>9005.8086750000002</v>
      </c>
      <c r="F293" s="463">
        <v>6994.4446840000001</v>
      </c>
      <c r="G293" s="463">
        <v>14810.507170000001</v>
      </c>
      <c r="H293" s="463">
        <v>105865.518545</v>
      </c>
      <c r="I293" s="463">
        <v>30415.800812000001</v>
      </c>
      <c r="J293" s="463">
        <v>6651.4113070000003</v>
      </c>
      <c r="K293" s="463">
        <v>18733.50387</v>
      </c>
      <c r="L293" s="463">
        <v>14828.424736000001</v>
      </c>
      <c r="M293" s="463">
        <v>25433.669268000001</v>
      </c>
      <c r="N293" s="463">
        <v>153245.805242</v>
      </c>
      <c r="O293" s="463">
        <v>11504.660685999999</v>
      </c>
      <c r="P293" s="463">
        <v>15687.195946</v>
      </c>
      <c r="Q293" s="463">
        <v>10829.256076</v>
      </c>
      <c r="R293" s="463">
        <v>7380.0951340000001</v>
      </c>
      <c r="S293" s="463">
        <v>83352.895231999995</v>
      </c>
      <c r="T293" s="463">
        <v>44377.506838000001</v>
      </c>
      <c r="U293" s="463">
        <v>110381.00605900001</v>
      </c>
      <c r="V293" s="463">
        <v>215342.60336400001</v>
      </c>
      <c r="W293" s="463">
        <v>8587.5067340000005</v>
      </c>
      <c r="X293" s="463">
        <v>12557.692902999999</v>
      </c>
      <c r="Y293" s="463">
        <v>16034.425294999999</v>
      </c>
      <c r="Z293" s="463">
        <v>10485.843617</v>
      </c>
      <c r="AA293" s="463">
        <v>122599.427251</v>
      </c>
      <c r="AB293" s="463">
        <v>67830.135320000001</v>
      </c>
      <c r="AC293" s="463">
        <v>14049.000925</v>
      </c>
      <c r="AD293" s="463">
        <v>38171.634512999997</v>
      </c>
      <c r="AE293" s="463">
        <v>23656.329752000001</v>
      </c>
      <c r="AF293" s="463">
        <v>13244.748240000001</v>
      </c>
      <c r="AG293" s="463">
        <v>127409.01130699999</v>
      </c>
      <c r="AH293" s="463">
        <v>144501.420125</v>
      </c>
      <c r="AI293" s="463">
        <v>8198.9989289999994</v>
      </c>
      <c r="AJ293" s="463">
        <v>20875.953160000001</v>
      </c>
      <c r="AK293" s="463">
        <v>7718.6443879999997</v>
      </c>
      <c r="AL293" s="463">
        <v>34452.145128999997</v>
      </c>
      <c r="AM293" s="463">
        <v>50868.123943999999</v>
      </c>
      <c r="AN293" s="463">
        <v>93086.397918000002</v>
      </c>
      <c r="AO293" s="463">
        <v>3483.0442109999999</v>
      </c>
      <c r="AP293" s="463">
        <v>33408.136808000003</v>
      </c>
      <c r="AQ293" s="463">
        <v>3622.1950510000001</v>
      </c>
      <c r="AR293" s="463">
        <v>11992.284208999999</v>
      </c>
      <c r="AS293" s="463">
        <v>7933.9400409999998</v>
      </c>
      <c r="AT293" s="463">
        <v>10518.800453</v>
      </c>
      <c r="AU293" s="463">
        <v>181867.66988500001</v>
      </c>
      <c r="AV293" s="463">
        <v>13160.410513999999</v>
      </c>
      <c r="AW293" s="463">
        <v>10661.963398</v>
      </c>
      <c r="AX293" s="463">
        <v>118898.343094</v>
      </c>
      <c r="AY293" s="463">
        <v>114434.638945</v>
      </c>
      <c r="AZ293" s="463">
        <v>96089.406707000002</v>
      </c>
      <c r="BA293" s="463">
        <v>9454.9299520000004</v>
      </c>
      <c r="BB293" s="463">
        <v>72678.679810999995</v>
      </c>
      <c r="BC293" s="463">
        <v>7959.7838849999998</v>
      </c>
      <c r="BD293" s="463">
        <v>15098.694380999999</v>
      </c>
      <c r="BE293" s="463">
        <v>8281.9648469999993</v>
      </c>
      <c r="BF293" s="463">
        <v>4479.6688450000001</v>
      </c>
      <c r="BG293" s="463">
        <v>11417.957270000001</v>
      </c>
      <c r="BH293" s="463">
        <v>31459.584040999998</v>
      </c>
      <c r="BI293" s="463">
        <v>10959.949014</v>
      </c>
      <c r="BJ293" s="463">
        <v>106689.300218</v>
      </c>
      <c r="BK293" s="463">
        <v>145622.851731</v>
      </c>
      <c r="BL293" s="463">
        <v>362366.23661999998</v>
      </c>
      <c r="BM293" s="463">
        <v>14119.53629</v>
      </c>
      <c r="BN293" s="463">
        <v>329584.14497199998</v>
      </c>
      <c r="BO293" s="463">
        <v>152543.472416</v>
      </c>
      <c r="BP293" s="463">
        <v>11765.948845000001</v>
      </c>
      <c r="BQ293" s="463">
        <v>22313.970228999999</v>
      </c>
      <c r="BR293" s="463">
        <v>36534.600570000002</v>
      </c>
      <c r="BS293" s="463">
        <v>12198.218049999999</v>
      </c>
      <c r="BT293" s="463">
        <v>16745.557252999999</v>
      </c>
      <c r="BU293" s="463">
        <v>8924.7486509999999</v>
      </c>
      <c r="BV293" s="463">
        <v>31372.201201</v>
      </c>
      <c r="BW293" s="463">
        <v>27241.539124999999</v>
      </c>
      <c r="BX293" s="463">
        <v>83203.727316999997</v>
      </c>
      <c r="BY293" s="463">
        <v>76696.481333000003</v>
      </c>
      <c r="BZ293" s="463">
        <v>5245.4447069999997</v>
      </c>
      <c r="CA293" s="463">
        <v>14213.141174</v>
      </c>
    </row>
    <row r="294" spans="1:79" ht="15" x14ac:dyDescent="0.25">
      <c r="A294" s="449">
        <v>187</v>
      </c>
      <c r="B294" s="457"/>
      <c r="C294" s="457"/>
      <c r="D294" s="458" t="s">
        <v>452</v>
      </c>
      <c r="E294" s="463">
        <v>9015.4159369999998</v>
      </c>
      <c r="F294" s="463">
        <v>6649.5262469999998</v>
      </c>
      <c r="G294" s="463">
        <v>12125.805451</v>
      </c>
      <c r="H294" s="463">
        <v>96928.831915999996</v>
      </c>
      <c r="I294" s="463">
        <v>37204.153853999996</v>
      </c>
      <c r="J294" s="463">
        <v>6624.0442279999997</v>
      </c>
      <c r="K294" s="463">
        <v>26618.634151999999</v>
      </c>
      <c r="L294" s="463">
        <v>12619.42282</v>
      </c>
      <c r="M294" s="463">
        <v>38948.746072000002</v>
      </c>
      <c r="N294" s="463">
        <v>237918.86678000001</v>
      </c>
      <c r="O294" s="463">
        <v>15076.407638999999</v>
      </c>
      <c r="P294" s="463">
        <v>12582.751684000001</v>
      </c>
      <c r="Q294" s="463">
        <v>12261.546463999999</v>
      </c>
      <c r="R294" s="463">
        <v>5916.111124</v>
      </c>
      <c r="S294" s="463">
        <v>118247.47809400001</v>
      </c>
      <c r="T294" s="463">
        <v>45879.871639999998</v>
      </c>
      <c r="U294" s="463">
        <v>157754.34922999999</v>
      </c>
      <c r="V294" s="463">
        <v>338994.43957400002</v>
      </c>
      <c r="W294" s="463">
        <v>7870.6623390000004</v>
      </c>
      <c r="X294" s="463">
        <v>15871.962115</v>
      </c>
      <c r="Y294" s="463">
        <v>22937.554212999999</v>
      </c>
      <c r="Z294" s="463">
        <v>10478.443734</v>
      </c>
      <c r="AA294" s="463">
        <v>150952.53265899999</v>
      </c>
      <c r="AB294" s="463">
        <v>99882.650307000004</v>
      </c>
      <c r="AC294" s="463">
        <v>17760.613051</v>
      </c>
      <c r="AD294" s="463">
        <v>30152.095370999999</v>
      </c>
      <c r="AE294" s="463">
        <v>28109.902235000001</v>
      </c>
      <c r="AF294" s="463">
        <v>11351.299247999999</v>
      </c>
      <c r="AG294" s="463">
        <v>197570.001414</v>
      </c>
      <c r="AH294" s="463">
        <v>216556.469816</v>
      </c>
      <c r="AI294" s="463">
        <v>9419.299008</v>
      </c>
      <c r="AJ294" s="463">
        <v>19366.043331000001</v>
      </c>
      <c r="AK294" s="463">
        <v>5954.7476720000004</v>
      </c>
      <c r="AL294" s="463">
        <v>47346.862863000002</v>
      </c>
      <c r="AM294" s="463">
        <v>56213.492919999997</v>
      </c>
      <c r="AN294" s="463">
        <v>139947.90390999999</v>
      </c>
      <c r="AO294" s="463">
        <v>2968.743426</v>
      </c>
      <c r="AP294" s="463">
        <v>44833.701201999997</v>
      </c>
      <c r="AQ294" s="463">
        <v>2941.1720879999998</v>
      </c>
      <c r="AR294" s="463">
        <v>14409.746998000001</v>
      </c>
      <c r="AS294" s="463">
        <v>9056.9914680000002</v>
      </c>
      <c r="AT294" s="463">
        <v>9136.0447519999998</v>
      </c>
      <c r="AU294" s="463">
        <v>270017.99696399999</v>
      </c>
      <c r="AV294" s="463">
        <v>11087.012419000001</v>
      </c>
      <c r="AW294" s="463">
        <v>9888.4488930000007</v>
      </c>
      <c r="AX294" s="463">
        <v>183892.56970299999</v>
      </c>
      <c r="AY294" s="463">
        <v>175715.70150900001</v>
      </c>
      <c r="AZ294" s="463">
        <v>151004.193807</v>
      </c>
      <c r="BA294" s="463">
        <v>9875.9574350000003</v>
      </c>
      <c r="BB294" s="463">
        <v>112007.443596</v>
      </c>
      <c r="BC294" s="463">
        <v>8645.7715559999997</v>
      </c>
      <c r="BD294" s="463">
        <v>14779.485135999999</v>
      </c>
      <c r="BE294" s="463">
        <v>6807.7046339999997</v>
      </c>
      <c r="BF294" s="463">
        <v>3918.98272</v>
      </c>
      <c r="BG294" s="463">
        <v>13590.982255000001</v>
      </c>
      <c r="BH294" s="463">
        <v>39543.252968000001</v>
      </c>
      <c r="BI294" s="463">
        <v>11930.938470999999</v>
      </c>
      <c r="BJ294" s="463">
        <v>150884.188505</v>
      </c>
      <c r="BK294" s="463">
        <v>229678.896798</v>
      </c>
      <c r="BL294" s="463">
        <v>457450.92849199998</v>
      </c>
      <c r="BM294" s="463">
        <v>18219.22075</v>
      </c>
      <c r="BN294" s="463">
        <v>525797.671202</v>
      </c>
      <c r="BO294" s="463">
        <v>206941.23535199999</v>
      </c>
      <c r="BP294" s="463">
        <v>13329.445142</v>
      </c>
      <c r="BQ294" s="463">
        <v>31474.932622</v>
      </c>
      <c r="BR294" s="463">
        <v>31919.024797999999</v>
      </c>
      <c r="BS294" s="463">
        <v>14780.631058999999</v>
      </c>
      <c r="BT294" s="463">
        <v>19889.553252000002</v>
      </c>
      <c r="BU294" s="463">
        <v>7370.2632229999999</v>
      </c>
      <c r="BV294" s="463">
        <v>40056.853553000001</v>
      </c>
      <c r="BW294" s="463">
        <v>34807.124046999998</v>
      </c>
      <c r="BX294" s="463">
        <v>85067.728262999997</v>
      </c>
      <c r="BY294" s="463">
        <v>87251.439777000007</v>
      </c>
      <c r="BZ294" s="463">
        <v>5137.9694330000002</v>
      </c>
      <c r="CA294" s="463">
        <v>13324.676103</v>
      </c>
    </row>
    <row r="295" spans="1:79" ht="15" x14ac:dyDescent="0.25">
      <c r="A295" s="449">
        <v>188</v>
      </c>
      <c r="B295" s="459"/>
      <c r="C295" s="459" t="s">
        <v>539</v>
      </c>
      <c r="D295" s="460" t="s">
        <v>0</v>
      </c>
      <c r="E295" s="464">
        <v>83.077462999999995</v>
      </c>
      <c r="F295" s="464">
        <v>65.916089999999997</v>
      </c>
      <c r="G295" s="464">
        <v>153.85620599999999</v>
      </c>
      <c r="H295" s="464">
        <v>1859.569835</v>
      </c>
      <c r="I295" s="464">
        <v>283.32320499999997</v>
      </c>
      <c r="J295" s="464">
        <v>60.695498999999998</v>
      </c>
      <c r="K295" s="464">
        <v>144.84855999999999</v>
      </c>
      <c r="L295" s="464">
        <v>153.918823</v>
      </c>
      <c r="M295" s="464">
        <v>182.285867</v>
      </c>
      <c r="N295" s="464">
        <v>1448.7909090000001</v>
      </c>
      <c r="O295" s="464">
        <v>95.171417000000005</v>
      </c>
      <c r="P295" s="464">
        <v>168.119112</v>
      </c>
      <c r="Q295" s="464">
        <v>92.584405000000004</v>
      </c>
      <c r="R295" s="464">
        <v>71.983326000000005</v>
      </c>
      <c r="S295" s="464">
        <v>804.41499599999997</v>
      </c>
      <c r="T295" s="464">
        <v>524.830421</v>
      </c>
      <c r="U295" s="464">
        <v>1605.90336</v>
      </c>
      <c r="V295" s="464">
        <v>2149.9010269999999</v>
      </c>
      <c r="W295" s="464">
        <v>82.135309000000007</v>
      </c>
      <c r="X295" s="464">
        <v>100.47432000000001</v>
      </c>
      <c r="Y295" s="464">
        <v>121.17423100000001</v>
      </c>
      <c r="Z295" s="464">
        <v>95.010906000000006</v>
      </c>
      <c r="AA295" s="464">
        <v>1534.369083</v>
      </c>
      <c r="AB295" s="464">
        <v>663.47592299999997</v>
      </c>
      <c r="AC295" s="464">
        <v>118.31623500000001</v>
      </c>
      <c r="AD295" s="464">
        <v>452.107169</v>
      </c>
      <c r="AE295" s="464">
        <v>202.07230300000001</v>
      </c>
      <c r="AF295" s="464">
        <v>139.55919800000001</v>
      </c>
      <c r="AG295" s="464">
        <v>1164.369187</v>
      </c>
      <c r="AH295" s="464">
        <v>1435.104441</v>
      </c>
      <c r="AI295" s="464">
        <v>73.777452999999994</v>
      </c>
      <c r="AJ295" s="464">
        <v>217.31283999999999</v>
      </c>
      <c r="AK295" s="464">
        <v>80.278082999999995</v>
      </c>
      <c r="AL295" s="464">
        <v>287.741377</v>
      </c>
      <c r="AM295" s="464">
        <v>417.94558599999999</v>
      </c>
      <c r="AN295" s="464">
        <v>817.94452799999999</v>
      </c>
      <c r="AO295" s="464">
        <v>33.518360000000001</v>
      </c>
      <c r="AP295" s="464">
        <v>288.21547399999997</v>
      </c>
      <c r="AQ295" s="464">
        <v>34.936636999999997</v>
      </c>
      <c r="AR295" s="464">
        <v>102.58184199999999</v>
      </c>
      <c r="AS295" s="464">
        <v>65.633691999999996</v>
      </c>
      <c r="AT295" s="464">
        <v>99.615032999999997</v>
      </c>
      <c r="AU295" s="464">
        <v>2705.6697559999998</v>
      </c>
      <c r="AV295" s="464">
        <v>130.306736</v>
      </c>
      <c r="AW295" s="464">
        <v>102.907532</v>
      </c>
      <c r="AX295" s="464">
        <v>934.63734499999998</v>
      </c>
      <c r="AY295" s="464">
        <v>740.53688799999998</v>
      </c>
      <c r="AZ295" s="464">
        <v>1209.3603909999999</v>
      </c>
      <c r="BA295" s="464">
        <v>86.897154</v>
      </c>
      <c r="BB295" s="464">
        <v>671.68603099999996</v>
      </c>
      <c r="BC295" s="464">
        <v>72.951319999999996</v>
      </c>
      <c r="BD295" s="464">
        <v>128.94021599999999</v>
      </c>
      <c r="BE295" s="464">
        <v>80.345501999999996</v>
      </c>
      <c r="BF295" s="464">
        <v>44.273662999999999</v>
      </c>
      <c r="BG295" s="464">
        <v>95.954605999999998</v>
      </c>
      <c r="BH295" s="464">
        <v>243.45890600000001</v>
      </c>
      <c r="BI295" s="464">
        <v>101.35827500000001</v>
      </c>
      <c r="BJ295" s="464">
        <v>1030.387213</v>
      </c>
      <c r="BK295" s="464">
        <v>1875.1856290000001</v>
      </c>
      <c r="BL295" s="464">
        <v>6647.4025240000001</v>
      </c>
      <c r="BM295" s="464">
        <v>124.87255999999999</v>
      </c>
      <c r="BN295" s="464">
        <v>3869.9471400000002</v>
      </c>
      <c r="BO295" s="464">
        <v>2735.4017760000002</v>
      </c>
      <c r="BP295" s="464">
        <v>106.247973</v>
      </c>
      <c r="BQ295" s="464">
        <v>179.17166</v>
      </c>
      <c r="BR295" s="464">
        <v>576.08304499999997</v>
      </c>
      <c r="BS295" s="464">
        <v>103.81010000000001</v>
      </c>
      <c r="BT295" s="464">
        <v>160.25946500000001</v>
      </c>
      <c r="BU295" s="464">
        <v>87.489352999999994</v>
      </c>
      <c r="BV295" s="464">
        <v>267.70494300000001</v>
      </c>
      <c r="BW295" s="464">
        <v>226.69015300000001</v>
      </c>
      <c r="BX295" s="464">
        <v>1157.4355740000001</v>
      </c>
      <c r="BY295" s="464">
        <v>836.36003100000005</v>
      </c>
      <c r="BZ295" s="464">
        <v>49.837187999999998</v>
      </c>
      <c r="CA295" s="464">
        <v>131.27199300000001</v>
      </c>
    </row>
    <row r="296" spans="1:79" ht="15" x14ac:dyDescent="0.25">
      <c r="A296" s="449">
        <v>189</v>
      </c>
      <c r="B296" s="459"/>
      <c r="C296" s="459"/>
      <c r="D296" s="460" t="s">
        <v>451</v>
      </c>
      <c r="E296" s="464">
        <v>197.32417599999999</v>
      </c>
      <c r="F296" s="464">
        <v>149.621759</v>
      </c>
      <c r="G296" s="464">
        <v>310.557322</v>
      </c>
      <c r="H296" s="464">
        <v>3704.6264080000001</v>
      </c>
      <c r="I296" s="464">
        <v>770.79084799999998</v>
      </c>
      <c r="J296" s="464">
        <v>143.959552</v>
      </c>
      <c r="K296" s="464">
        <v>477.61266999999998</v>
      </c>
      <c r="L296" s="464">
        <v>306.49748099999999</v>
      </c>
      <c r="M296" s="464">
        <v>650.66186900000002</v>
      </c>
      <c r="N296" s="464">
        <v>5906.933497</v>
      </c>
      <c r="O296" s="464">
        <v>286.73233199999999</v>
      </c>
      <c r="P296" s="464">
        <v>328.21687800000001</v>
      </c>
      <c r="Q296" s="464">
        <v>243.397886</v>
      </c>
      <c r="R296" s="464">
        <v>143.002802</v>
      </c>
      <c r="S296" s="464">
        <v>2758.8033569999998</v>
      </c>
      <c r="T296" s="464">
        <v>1165.797959</v>
      </c>
      <c r="U296" s="464">
        <v>4793.4612710000001</v>
      </c>
      <c r="V296" s="464">
        <v>9307.1789590000008</v>
      </c>
      <c r="W296" s="464">
        <v>178.19009700000001</v>
      </c>
      <c r="X296" s="464">
        <v>292.20584600000001</v>
      </c>
      <c r="Y296" s="464">
        <v>400.28807699999999</v>
      </c>
      <c r="Z296" s="464">
        <v>220.19217699999999</v>
      </c>
      <c r="AA296" s="464">
        <v>3833.9683620000001</v>
      </c>
      <c r="AB296" s="464">
        <v>2203.7290280000002</v>
      </c>
      <c r="AC296" s="464">
        <v>342.45874500000002</v>
      </c>
      <c r="AD296" s="464">
        <v>873.22512900000004</v>
      </c>
      <c r="AE296" s="464">
        <v>551.92274499999996</v>
      </c>
      <c r="AF296" s="464">
        <v>288.582268</v>
      </c>
      <c r="AG296" s="464">
        <v>4981.5167460000002</v>
      </c>
      <c r="AH296" s="464">
        <v>5452.2195320000001</v>
      </c>
      <c r="AI296" s="464">
        <v>197.07577499999999</v>
      </c>
      <c r="AJ296" s="464">
        <v>466.41184399999997</v>
      </c>
      <c r="AK296" s="464">
        <v>156.57631000000001</v>
      </c>
      <c r="AL296" s="464">
        <v>890.89590499999997</v>
      </c>
      <c r="AM296" s="464">
        <v>1051.452534</v>
      </c>
      <c r="AN296" s="464">
        <v>2989.089571</v>
      </c>
      <c r="AO296" s="464">
        <v>68.860262000000006</v>
      </c>
      <c r="AP296" s="464">
        <v>848.39617399999997</v>
      </c>
      <c r="AQ296" s="464">
        <v>71.215525999999997</v>
      </c>
      <c r="AR296" s="464">
        <v>282.84475800000001</v>
      </c>
      <c r="AS296" s="464">
        <v>174.202898</v>
      </c>
      <c r="AT296" s="464">
        <v>210.44601</v>
      </c>
      <c r="AU296" s="464">
        <v>10216.677142</v>
      </c>
      <c r="AV296" s="464">
        <v>258.40199000000001</v>
      </c>
      <c r="AW296" s="464">
        <v>224.272368</v>
      </c>
      <c r="AX296" s="464">
        <v>3679.2505460000002</v>
      </c>
      <c r="AY296" s="464">
        <v>2651.7166520000001</v>
      </c>
      <c r="AZ296" s="464">
        <v>5313.1578639999998</v>
      </c>
      <c r="BA296" s="464">
        <v>211.187296</v>
      </c>
      <c r="BB296" s="464">
        <v>2742.3538840000001</v>
      </c>
      <c r="BC296" s="464">
        <v>184.47433899999999</v>
      </c>
      <c r="BD296" s="464">
        <v>298.55336799999998</v>
      </c>
      <c r="BE296" s="464">
        <v>162.110207</v>
      </c>
      <c r="BF296" s="464">
        <v>94.686916999999994</v>
      </c>
      <c r="BG296" s="464">
        <v>263.31689999999998</v>
      </c>
      <c r="BH296" s="464">
        <v>693.97202200000004</v>
      </c>
      <c r="BI296" s="464">
        <v>257.03799900000001</v>
      </c>
      <c r="BJ296" s="464">
        <v>3571.2723639999999</v>
      </c>
      <c r="BK296" s="464">
        <v>8099.1179060000004</v>
      </c>
      <c r="BL296" s="464">
        <v>15282.35031</v>
      </c>
      <c r="BM296" s="464">
        <v>367.45012200000002</v>
      </c>
      <c r="BN296" s="464">
        <v>18499.019226</v>
      </c>
      <c r="BO296" s="464">
        <v>6069.0883100000001</v>
      </c>
      <c r="BP296" s="464">
        <v>270.92695800000001</v>
      </c>
      <c r="BQ296" s="464">
        <v>583.08227099999999</v>
      </c>
      <c r="BR296" s="464">
        <v>1131.681869</v>
      </c>
      <c r="BS296" s="464">
        <v>291.67467599999998</v>
      </c>
      <c r="BT296" s="464">
        <v>413.34606000000002</v>
      </c>
      <c r="BU296" s="464">
        <v>179.61385100000001</v>
      </c>
      <c r="BV296" s="464">
        <v>785.92976299999998</v>
      </c>
      <c r="BW296" s="464">
        <v>661.77140699999995</v>
      </c>
      <c r="BX296" s="464">
        <v>2629.3278730000002</v>
      </c>
      <c r="BY296" s="464">
        <v>2013.323709</v>
      </c>
      <c r="BZ296" s="464">
        <v>111.669194</v>
      </c>
      <c r="CA296" s="464">
        <v>295.85056100000003</v>
      </c>
    </row>
    <row r="297" spans="1:79" ht="15" x14ac:dyDescent="0.25">
      <c r="A297" s="449">
        <v>190</v>
      </c>
      <c r="B297" s="459"/>
      <c r="C297" s="459"/>
      <c r="D297" s="460" t="s">
        <v>1</v>
      </c>
      <c r="E297" s="464">
        <v>169.34674200000001</v>
      </c>
      <c r="F297" s="464">
        <v>132.54889299999999</v>
      </c>
      <c r="G297" s="464">
        <v>306.80795999999998</v>
      </c>
      <c r="H297" s="464">
        <v>5014.332007</v>
      </c>
      <c r="I297" s="464">
        <v>623.63003300000003</v>
      </c>
      <c r="J297" s="464">
        <v>123.688187</v>
      </c>
      <c r="K297" s="464">
        <v>333.28311200000002</v>
      </c>
      <c r="L297" s="464">
        <v>308.66329899999999</v>
      </c>
      <c r="M297" s="464">
        <v>432.50786799999997</v>
      </c>
      <c r="N297" s="464">
        <v>3740.6628580000001</v>
      </c>
      <c r="O297" s="464">
        <v>211.12927199999999</v>
      </c>
      <c r="P297" s="464">
        <v>332.33626500000003</v>
      </c>
      <c r="Q297" s="464">
        <v>194.90547699999999</v>
      </c>
      <c r="R297" s="464">
        <v>139.42689300000001</v>
      </c>
      <c r="S297" s="464">
        <v>1957.744578</v>
      </c>
      <c r="T297" s="464">
        <v>1142.751188</v>
      </c>
      <c r="U297" s="464">
        <v>4930.7059140000001</v>
      </c>
      <c r="V297" s="464">
        <v>5864.4947629999997</v>
      </c>
      <c r="W297" s="464">
        <v>162.43442200000001</v>
      </c>
      <c r="X297" s="464">
        <v>220.30509699999999</v>
      </c>
      <c r="Y297" s="464">
        <v>278.13533000000001</v>
      </c>
      <c r="Z297" s="464">
        <v>192.20067499999999</v>
      </c>
      <c r="AA297" s="464">
        <v>3437.3943119999999</v>
      </c>
      <c r="AB297" s="464">
        <v>1559.211618</v>
      </c>
      <c r="AC297" s="464">
        <v>258.280869</v>
      </c>
      <c r="AD297" s="464">
        <v>935.77515300000005</v>
      </c>
      <c r="AE297" s="464">
        <v>436.18161300000003</v>
      </c>
      <c r="AF297" s="464">
        <v>278.181802</v>
      </c>
      <c r="AG297" s="464">
        <v>3090.00108</v>
      </c>
      <c r="AH297" s="464">
        <v>3632.3283179999999</v>
      </c>
      <c r="AI297" s="464">
        <v>156.795671</v>
      </c>
      <c r="AJ297" s="464">
        <v>440.71809100000002</v>
      </c>
      <c r="AK297" s="464">
        <v>155.55842200000001</v>
      </c>
      <c r="AL297" s="464">
        <v>668.27310299999999</v>
      </c>
      <c r="AM297" s="464">
        <v>896.04735100000005</v>
      </c>
      <c r="AN297" s="464">
        <v>1984.9185729999999</v>
      </c>
      <c r="AO297" s="464">
        <v>65.542888000000005</v>
      </c>
      <c r="AP297" s="464">
        <v>636.22813499999995</v>
      </c>
      <c r="AQ297" s="464">
        <v>67.868724999999998</v>
      </c>
      <c r="AR297" s="464">
        <v>220.35797600000001</v>
      </c>
      <c r="AS297" s="464">
        <v>139.197836</v>
      </c>
      <c r="AT297" s="464">
        <v>196.069749</v>
      </c>
      <c r="AU297" s="464">
        <v>7345.5621300000003</v>
      </c>
      <c r="AV297" s="464">
        <v>249.69090700000001</v>
      </c>
      <c r="AW297" s="464">
        <v>206.48281</v>
      </c>
      <c r="AX297" s="464">
        <v>2412.1439529999998</v>
      </c>
      <c r="AY297" s="464">
        <v>1765.7746400000001</v>
      </c>
      <c r="AZ297" s="464">
        <v>3183.5546800000002</v>
      </c>
      <c r="BA297" s="464">
        <v>178.97261599999999</v>
      </c>
      <c r="BB297" s="464">
        <v>1729.8667419999999</v>
      </c>
      <c r="BC297" s="464">
        <v>152.46665200000001</v>
      </c>
      <c r="BD297" s="464">
        <v>260.58238499999999</v>
      </c>
      <c r="BE297" s="464">
        <v>156.70004599999999</v>
      </c>
      <c r="BF297" s="464">
        <v>87.282096999999993</v>
      </c>
      <c r="BG297" s="464">
        <v>205.24144699999999</v>
      </c>
      <c r="BH297" s="464">
        <v>539.36037999999996</v>
      </c>
      <c r="BI297" s="464">
        <v>211.484219</v>
      </c>
      <c r="BJ297" s="464">
        <v>2537.6218610000001</v>
      </c>
      <c r="BK297" s="464">
        <v>4952.8145759999998</v>
      </c>
      <c r="BL297" s="464">
        <v>16362.933424000001</v>
      </c>
      <c r="BM297" s="464">
        <v>277.046313</v>
      </c>
      <c r="BN297" s="464">
        <v>10792.64435</v>
      </c>
      <c r="BO297" s="464">
        <v>5951.6256629999998</v>
      </c>
      <c r="BP297" s="464">
        <v>221.29567399999999</v>
      </c>
      <c r="BQ297" s="464">
        <v>409.71098599999999</v>
      </c>
      <c r="BR297" s="464">
        <v>1494.539839</v>
      </c>
      <c r="BS297" s="464">
        <v>225.353498</v>
      </c>
      <c r="BT297" s="464">
        <v>339.12534099999999</v>
      </c>
      <c r="BU297" s="464">
        <v>171.37189900000001</v>
      </c>
      <c r="BV297" s="464">
        <v>600.10044500000004</v>
      </c>
      <c r="BW297" s="464">
        <v>496.857596</v>
      </c>
      <c r="BX297" s="464">
        <v>2981.3003950000002</v>
      </c>
      <c r="BY297" s="464">
        <v>1826.9456459999999</v>
      </c>
      <c r="BZ297" s="464">
        <v>98.632737000000006</v>
      </c>
      <c r="CA297" s="464">
        <v>264.81309299999998</v>
      </c>
    </row>
    <row r="298" spans="1:79" ht="15" x14ac:dyDescent="0.25">
      <c r="A298" s="449">
        <v>191</v>
      </c>
      <c r="B298" s="459"/>
      <c r="C298" s="459"/>
      <c r="D298" s="460" t="s">
        <v>452</v>
      </c>
      <c r="E298" s="464">
        <v>167.48467400000001</v>
      </c>
      <c r="F298" s="464">
        <v>123.634286</v>
      </c>
      <c r="G298" s="464">
        <v>232.48737399999999</v>
      </c>
      <c r="H298" s="464">
        <v>1895.7237090000001</v>
      </c>
      <c r="I298" s="464">
        <v>682.36197600000003</v>
      </c>
      <c r="J298" s="464">
        <v>122.024767</v>
      </c>
      <c r="K298" s="464">
        <v>466.60493000000002</v>
      </c>
      <c r="L298" s="464">
        <v>231.39028200000001</v>
      </c>
      <c r="M298" s="464">
        <v>653.66184499999997</v>
      </c>
      <c r="N298" s="464">
        <v>3684.610314</v>
      </c>
      <c r="O298" s="464">
        <v>271.30461700000001</v>
      </c>
      <c r="P298" s="464">
        <v>241.67753099999999</v>
      </c>
      <c r="Q298" s="464">
        <v>218.300229</v>
      </c>
      <c r="R298" s="464">
        <v>108.09240699999999</v>
      </c>
      <c r="S298" s="464">
        <v>1761.2150839999999</v>
      </c>
      <c r="T298" s="464">
        <v>841.12030400000003</v>
      </c>
      <c r="U298" s="464">
        <v>2390.610021</v>
      </c>
      <c r="V298" s="464">
        <v>5347.5178830000004</v>
      </c>
      <c r="W298" s="464">
        <v>143.510527</v>
      </c>
      <c r="X298" s="464">
        <v>272.49254300000001</v>
      </c>
      <c r="Y298" s="464">
        <v>393.18904199999997</v>
      </c>
      <c r="Z298" s="464">
        <v>184.156691</v>
      </c>
      <c r="AA298" s="464">
        <v>2445.1845490000001</v>
      </c>
      <c r="AB298" s="464">
        <v>1490.71397</v>
      </c>
      <c r="AC298" s="464">
        <v>319.19988799999999</v>
      </c>
      <c r="AD298" s="464">
        <v>587.871171</v>
      </c>
      <c r="AE298" s="464">
        <v>500.015874</v>
      </c>
      <c r="AF298" s="464">
        <v>222.16218799999999</v>
      </c>
      <c r="AG298" s="464">
        <v>3060.524038</v>
      </c>
      <c r="AH298" s="464">
        <v>3361.4537529999998</v>
      </c>
      <c r="AI298" s="464">
        <v>177.513575</v>
      </c>
      <c r="AJ298" s="464">
        <v>369.13971800000002</v>
      </c>
      <c r="AK298" s="464">
        <v>116.280261</v>
      </c>
      <c r="AL298" s="464">
        <v>766.18862799999999</v>
      </c>
      <c r="AM298" s="464">
        <v>887.80288599999994</v>
      </c>
      <c r="AN298" s="464">
        <v>2071.8932989999998</v>
      </c>
      <c r="AO298" s="464">
        <v>53.750329000000001</v>
      </c>
      <c r="AP298" s="464">
        <v>792.02234999999996</v>
      </c>
      <c r="AQ298" s="464">
        <v>54.788271000000002</v>
      </c>
      <c r="AR298" s="464">
        <v>257.90392300000002</v>
      </c>
      <c r="AS298" s="464">
        <v>156.34010499999999</v>
      </c>
      <c r="AT298" s="464">
        <v>166.367954</v>
      </c>
      <c r="AU298" s="464">
        <v>4566.0103779999999</v>
      </c>
      <c r="AV298" s="464">
        <v>200.397614</v>
      </c>
      <c r="AW298" s="464">
        <v>180.19602699999999</v>
      </c>
      <c r="AX298" s="464">
        <v>2786.3532789999999</v>
      </c>
      <c r="AY298" s="464">
        <v>2591.0576639999999</v>
      </c>
      <c r="AZ298" s="464">
        <v>2521.2634290000001</v>
      </c>
      <c r="BA298" s="464">
        <v>180.607122</v>
      </c>
      <c r="BB298" s="464">
        <v>1729.953434</v>
      </c>
      <c r="BC298" s="464">
        <v>160.95967200000001</v>
      </c>
      <c r="BD298" s="464">
        <v>249.20337000000001</v>
      </c>
      <c r="BE298" s="464">
        <v>123.79422599999999</v>
      </c>
      <c r="BF298" s="464">
        <v>75.321717000000007</v>
      </c>
      <c r="BG298" s="464">
        <v>240.13300699999999</v>
      </c>
      <c r="BH298" s="464">
        <v>622.55297299999995</v>
      </c>
      <c r="BI298" s="464">
        <v>226.087344</v>
      </c>
      <c r="BJ298" s="464">
        <v>2293.7600929999999</v>
      </c>
      <c r="BK298" s="464">
        <v>3806.170955</v>
      </c>
      <c r="BL298" s="464">
        <v>7322.2820149999998</v>
      </c>
      <c r="BM298" s="464">
        <v>342.88011999999998</v>
      </c>
      <c r="BN298" s="464">
        <v>8723.7693550000004</v>
      </c>
      <c r="BO298" s="464">
        <v>3258.578669</v>
      </c>
      <c r="BP298" s="464">
        <v>241.42546100000001</v>
      </c>
      <c r="BQ298" s="464">
        <v>564.52759900000001</v>
      </c>
      <c r="BR298" s="464">
        <v>611.616038</v>
      </c>
      <c r="BS298" s="464">
        <v>268.08308</v>
      </c>
      <c r="BT298" s="464">
        <v>360.77609100000001</v>
      </c>
      <c r="BU298" s="464">
        <v>138.867482</v>
      </c>
      <c r="BV298" s="464">
        <v>701.48867700000005</v>
      </c>
      <c r="BW298" s="464">
        <v>618.15263000000004</v>
      </c>
      <c r="BX298" s="464">
        <v>1423.225359</v>
      </c>
      <c r="BY298" s="464">
        <v>1419.9422279999999</v>
      </c>
      <c r="BZ298" s="464">
        <v>92.315987000000007</v>
      </c>
      <c r="CA298" s="464">
        <v>242.20782800000001</v>
      </c>
    </row>
    <row r="299" spans="1:79" ht="15" x14ac:dyDescent="0.25">
      <c r="A299" s="449">
        <v>192</v>
      </c>
      <c r="B299" s="457"/>
      <c r="C299" s="457" t="s">
        <v>540</v>
      </c>
      <c r="D299" s="458" t="s">
        <v>0</v>
      </c>
      <c r="E299" s="463">
        <v>0.242254</v>
      </c>
      <c r="F299" s="463">
        <v>0.37454799999999999</v>
      </c>
      <c r="G299" s="463">
        <v>7.2889540000000004</v>
      </c>
      <c r="H299" s="463">
        <v>805.96735200000001</v>
      </c>
      <c r="I299" s="463">
        <v>18.788665999999999</v>
      </c>
      <c r="J299" s="463">
        <v>0.23257700000000001</v>
      </c>
      <c r="K299" s="463">
        <v>1.4067559999999999</v>
      </c>
      <c r="L299" s="463">
        <v>14.260693</v>
      </c>
      <c r="M299" s="463">
        <v>1.2907599999999999</v>
      </c>
      <c r="N299" s="463">
        <v>503.62779499999999</v>
      </c>
      <c r="O299" s="463">
        <v>0.90534099999999995</v>
      </c>
      <c r="P299" s="463">
        <v>12.075511000000001</v>
      </c>
      <c r="Q299" s="463">
        <v>0.448382</v>
      </c>
      <c r="R299" s="463">
        <v>1.162312</v>
      </c>
      <c r="S299" s="463">
        <v>264.39121399999999</v>
      </c>
      <c r="T299" s="463">
        <v>111.194506</v>
      </c>
      <c r="U299" s="463">
        <v>887.63786100000004</v>
      </c>
      <c r="V299" s="463">
        <v>839.04592000000002</v>
      </c>
      <c r="W299" s="463">
        <v>2.3659319999999999</v>
      </c>
      <c r="X299" s="463">
        <v>0.91512899999999997</v>
      </c>
      <c r="Y299" s="463">
        <v>0.56703999999999999</v>
      </c>
      <c r="Z299" s="463">
        <v>0.44150099999999998</v>
      </c>
      <c r="AA299" s="463">
        <v>577.29608099999996</v>
      </c>
      <c r="AB299" s="463">
        <v>231.25106199999999</v>
      </c>
      <c r="AC299" s="463">
        <v>2.037264</v>
      </c>
      <c r="AD299" s="463">
        <v>60.635047999999998</v>
      </c>
      <c r="AE299" s="463">
        <v>4.345472</v>
      </c>
      <c r="AF299" s="463">
        <v>5.8572769999999998</v>
      </c>
      <c r="AG299" s="463">
        <v>374.47314999999998</v>
      </c>
      <c r="AH299" s="463">
        <v>517.399271</v>
      </c>
      <c r="AI299" s="463">
        <v>0.538636</v>
      </c>
      <c r="AJ299" s="463">
        <v>17.98677</v>
      </c>
      <c r="AK299" s="463">
        <v>2.2134969999999998</v>
      </c>
      <c r="AL299" s="463">
        <v>41.328980000000001</v>
      </c>
      <c r="AM299" s="463">
        <v>24.928094000000002</v>
      </c>
      <c r="AN299" s="463">
        <v>236.155463</v>
      </c>
      <c r="AO299" s="463">
        <v>0.99802500000000005</v>
      </c>
      <c r="AP299" s="463">
        <v>23.497561000000001</v>
      </c>
      <c r="AQ299" s="463">
        <v>3.5323E-2</v>
      </c>
      <c r="AR299" s="463">
        <v>1.063774</v>
      </c>
      <c r="AS299" s="463">
        <v>0.32589499999999999</v>
      </c>
      <c r="AT299" s="463">
        <v>1.874681</v>
      </c>
      <c r="AU299" s="463">
        <v>1539.7558710000001</v>
      </c>
      <c r="AV299" s="463">
        <v>7.6511579999999997</v>
      </c>
      <c r="AW299" s="463">
        <v>4.5716409999999996</v>
      </c>
      <c r="AX299" s="463">
        <v>189.01208199999999</v>
      </c>
      <c r="AY299" s="463">
        <v>16.735679000000001</v>
      </c>
      <c r="AZ299" s="463">
        <v>620.12519699999996</v>
      </c>
      <c r="BA299" s="463">
        <v>1.6394040000000001</v>
      </c>
      <c r="BB299" s="463">
        <v>221.345316</v>
      </c>
      <c r="BC299" s="463">
        <v>0.69809500000000002</v>
      </c>
      <c r="BD299" s="463">
        <v>1.520435</v>
      </c>
      <c r="BE299" s="463">
        <v>2.519571</v>
      </c>
      <c r="BF299" s="463">
        <v>0.25191400000000003</v>
      </c>
      <c r="BG299" s="463">
        <v>1.5173190000000001</v>
      </c>
      <c r="BH299" s="463">
        <v>11.934506000000001</v>
      </c>
      <c r="BI299" s="463">
        <v>0.94520199999999999</v>
      </c>
      <c r="BJ299" s="463">
        <v>308.80647399999998</v>
      </c>
      <c r="BK299" s="463">
        <v>996.771885</v>
      </c>
      <c r="BL299" s="463">
        <v>4035.7267409999999</v>
      </c>
      <c r="BM299" s="463">
        <v>2.8975399999999998</v>
      </c>
      <c r="BN299" s="463">
        <v>1901.626485</v>
      </c>
      <c r="BO299" s="463">
        <v>1672.664139</v>
      </c>
      <c r="BP299" s="463">
        <v>4.369758</v>
      </c>
      <c r="BQ299" s="463">
        <v>2.628409</v>
      </c>
      <c r="BR299" s="463">
        <v>210.043713</v>
      </c>
      <c r="BS299" s="463">
        <v>0.66583599999999998</v>
      </c>
      <c r="BT299" s="463">
        <v>16.407071999999999</v>
      </c>
      <c r="BU299" s="463">
        <v>1.3312539999999999</v>
      </c>
      <c r="BV299" s="463">
        <v>17.055315</v>
      </c>
      <c r="BW299" s="463">
        <v>3.3607209999999998</v>
      </c>
      <c r="BX299" s="463">
        <v>432.650036</v>
      </c>
      <c r="BY299" s="463">
        <v>241.335306</v>
      </c>
      <c r="BZ299" s="463">
        <v>2.9704079999999999</v>
      </c>
      <c r="CA299" s="463">
        <v>1.7235910000000001</v>
      </c>
    </row>
    <row r="300" spans="1:79" ht="15" x14ac:dyDescent="0.25">
      <c r="A300" s="449">
        <v>193</v>
      </c>
      <c r="B300" s="457"/>
      <c r="C300" s="457"/>
      <c r="D300" s="458" t="s">
        <v>451</v>
      </c>
      <c r="E300" s="463">
        <v>0.40067199999999997</v>
      </c>
      <c r="F300" s="463">
        <v>0.45916800000000002</v>
      </c>
      <c r="G300" s="463">
        <v>10.193839000000001</v>
      </c>
      <c r="H300" s="463">
        <v>1422.1311020000001</v>
      </c>
      <c r="I300" s="463">
        <v>32.821108000000002</v>
      </c>
      <c r="J300" s="463">
        <v>0.389824</v>
      </c>
      <c r="K300" s="463">
        <v>4.9971810000000003</v>
      </c>
      <c r="L300" s="463">
        <v>12.94486</v>
      </c>
      <c r="M300" s="463">
        <v>5.3816940000000004</v>
      </c>
      <c r="N300" s="463">
        <v>2506.758448</v>
      </c>
      <c r="O300" s="463">
        <v>2.362241</v>
      </c>
      <c r="P300" s="463">
        <v>12.815343</v>
      </c>
      <c r="Q300" s="463">
        <v>0.41388200000000003</v>
      </c>
      <c r="R300" s="463">
        <v>0.92125800000000002</v>
      </c>
      <c r="S300" s="463">
        <v>1008.693907</v>
      </c>
      <c r="T300" s="463">
        <v>189.710714</v>
      </c>
      <c r="U300" s="463">
        <v>2457.043212</v>
      </c>
      <c r="V300" s="463">
        <v>4513.5885209999997</v>
      </c>
      <c r="W300" s="463">
        <v>1.8990419999999999</v>
      </c>
      <c r="X300" s="463">
        <v>2.3922140000000001</v>
      </c>
      <c r="Y300" s="463">
        <v>1.9069929999999999</v>
      </c>
      <c r="Z300" s="463">
        <v>0.65615999999999997</v>
      </c>
      <c r="AA300" s="463">
        <v>1211.572533</v>
      </c>
      <c r="AB300" s="463">
        <v>746.54256199999998</v>
      </c>
      <c r="AC300" s="463">
        <v>3.2223709999999999</v>
      </c>
      <c r="AD300" s="463">
        <v>98.887180000000001</v>
      </c>
      <c r="AE300" s="463">
        <v>7.2339370000000001</v>
      </c>
      <c r="AF300" s="463">
        <v>6.900226</v>
      </c>
      <c r="AG300" s="463">
        <v>2154.0008290000001</v>
      </c>
      <c r="AH300" s="463">
        <v>2303.009967</v>
      </c>
      <c r="AI300" s="463">
        <v>0.96262000000000003</v>
      </c>
      <c r="AJ300" s="463">
        <v>18.352464000000001</v>
      </c>
      <c r="AK300" s="463">
        <v>2.1270159999999998</v>
      </c>
      <c r="AL300" s="463">
        <v>113.452213</v>
      </c>
      <c r="AM300" s="463">
        <v>51.060890000000001</v>
      </c>
      <c r="AN300" s="463">
        <v>974.54571499999997</v>
      </c>
      <c r="AO300" s="463">
        <v>0.54513199999999995</v>
      </c>
      <c r="AP300" s="463">
        <v>28.025189000000001</v>
      </c>
      <c r="AQ300" s="463">
        <v>4.8565999999999998E-2</v>
      </c>
      <c r="AR300" s="463">
        <v>2.2134680000000002</v>
      </c>
      <c r="AS300" s="463">
        <v>0.78468800000000005</v>
      </c>
      <c r="AT300" s="463">
        <v>1.502659</v>
      </c>
      <c r="AU300" s="463">
        <v>6272.4102050000001</v>
      </c>
      <c r="AV300" s="463">
        <v>2.5128740000000001</v>
      </c>
      <c r="AW300" s="463">
        <v>4.5742979999999998</v>
      </c>
      <c r="AX300" s="463">
        <v>1018.64034</v>
      </c>
      <c r="AY300" s="463">
        <v>93.982640000000004</v>
      </c>
      <c r="AZ300" s="463">
        <v>3161.7765169999998</v>
      </c>
      <c r="BA300" s="463">
        <v>2.4086470000000002</v>
      </c>
      <c r="BB300" s="463">
        <v>1138.085881</v>
      </c>
      <c r="BC300" s="463">
        <v>1.6374629999999999</v>
      </c>
      <c r="BD300" s="463">
        <v>2.041687</v>
      </c>
      <c r="BE300" s="463">
        <v>2.2527249999999999</v>
      </c>
      <c r="BF300" s="463">
        <v>0.27464</v>
      </c>
      <c r="BG300" s="463">
        <v>2.0609690000000001</v>
      </c>
      <c r="BH300" s="463">
        <v>31.434543999999999</v>
      </c>
      <c r="BI300" s="463">
        <v>1.0868</v>
      </c>
      <c r="BJ300" s="463">
        <v>1276.796458</v>
      </c>
      <c r="BK300" s="463">
        <v>4872.2058550000002</v>
      </c>
      <c r="BL300" s="463">
        <v>7918.0057310000002</v>
      </c>
      <c r="BM300" s="463">
        <v>5.6489919999999998</v>
      </c>
      <c r="BN300" s="463">
        <v>11163.260903</v>
      </c>
      <c r="BO300" s="463">
        <v>2850.2582109999998</v>
      </c>
      <c r="BP300" s="463">
        <v>2.2943380000000002</v>
      </c>
      <c r="BQ300" s="463">
        <v>8.4960839999999997</v>
      </c>
      <c r="BR300" s="463">
        <v>364.05707799999999</v>
      </c>
      <c r="BS300" s="463">
        <v>1.9774160000000001</v>
      </c>
      <c r="BT300" s="463">
        <v>19.914003000000001</v>
      </c>
      <c r="BU300" s="463">
        <v>1.255223</v>
      </c>
      <c r="BV300" s="463">
        <v>49.650196999999999</v>
      </c>
      <c r="BW300" s="463">
        <v>6.4441930000000003</v>
      </c>
      <c r="BX300" s="463">
        <v>957.72207600000002</v>
      </c>
      <c r="BY300" s="463">
        <v>477.65098399999999</v>
      </c>
      <c r="BZ300" s="463">
        <v>2.1210849999999999</v>
      </c>
      <c r="CA300" s="463">
        <v>2.6798039999999999</v>
      </c>
    </row>
    <row r="301" spans="1:79" ht="15" x14ac:dyDescent="0.25">
      <c r="A301" s="449">
        <v>194</v>
      </c>
      <c r="B301" s="457"/>
      <c r="C301" s="457"/>
      <c r="D301" s="458" t="s">
        <v>1</v>
      </c>
      <c r="E301" s="463">
        <v>0.81855800000000001</v>
      </c>
      <c r="F301" s="463">
        <v>1.0333669999999999</v>
      </c>
      <c r="G301" s="463">
        <v>21.827663000000001</v>
      </c>
      <c r="H301" s="463">
        <v>2931.860064</v>
      </c>
      <c r="I301" s="463">
        <v>55.422178000000002</v>
      </c>
      <c r="J301" s="463">
        <v>0.71608899999999998</v>
      </c>
      <c r="K301" s="463">
        <v>5.2961749999999999</v>
      </c>
      <c r="L301" s="463">
        <v>35.117043000000002</v>
      </c>
      <c r="M301" s="463">
        <v>5.1710029999999998</v>
      </c>
      <c r="N301" s="463">
        <v>1500.72218</v>
      </c>
      <c r="O301" s="463">
        <v>2.776513</v>
      </c>
      <c r="P301" s="463">
        <v>30.15587</v>
      </c>
      <c r="Q301" s="463">
        <v>0.87506700000000004</v>
      </c>
      <c r="R301" s="463">
        <v>2.5687679999999999</v>
      </c>
      <c r="S301" s="463">
        <v>730.87507300000004</v>
      </c>
      <c r="T301" s="463">
        <v>303.248851</v>
      </c>
      <c r="U301" s="463">
        <v>3296.3333200000002</v>
      </c>
      <c r="V301" s="463">
        <v>2736.4342729999998</v>
      </c>
      <c r="W301" s="463">
        <v>3.806673</v>
      </c>
      <c r="X301" s="463">
        <v>3.1452369999999998</v>
      </c>
      <c r="Y301" s="463">
        <v>2.063685</v>
      </c>
      <c r="Z301" s="463">
        <v>1.252537</v>
      </c>
      <c r="AA301" s="463">
        <v>1394.813633</v>
      </c>
      <c r="AB301" s="463">
        <v>561.73056399999996</v>
      </c>
      <c r="AC301" s="463">
        <v>4.4467030000000003</v>
      </c>
      <c r="AD301" s="463">
        <v>182.29883000000001</v>
      </c>
      <c r="AE301" s="463">
        <v>13.439158000000001</v>
      </c>
      <c r="AF301" s="463">
        <v>16.063624000000001</v>
      </c>
      <c r="AG301" s="463">
        <v>1221.896461</v>
      </c>
      <c r="AH301" s="463">
        <v>1499.1734550000001</v>
      </c>
      <c r="AI301" s="463">
        <v>1.7414050000000001</v>
      </c>
      <c r="AJ301" s="463">
        <v>42.301946999999998</v>
      </c>
      <c r="AK301" s="463">
        <v>5.2933459999999997</v>
      </c>
      <c r="AL301" s="463">
        <v>114.259134</v>
      </c>
      <c r="AM301" s="463">
        <v>78.285416999999995</v>
      </c>
      <c r="AN301" s="463">
        <v>627.68471599999998</v>
      </c>
      <c r="AO301" s="463">
        <v>1.8571409999999999</v>
      </c>
      <c r="AP301" s="463">
        <v>45.032111</v>
      </c>
      <c r="AQ301" s="463">
        <v>0.10513400000000001</v>
      </c>
      <c r="AR301" s="463">
        <v>3.0112540000000001</v>
      </c>
      <c r="AS301" s="463">
        <v>1.316864</v>
      </c>
      <c r="AT301" s="463">
        <v>3.654353</v>
      </c>
      <c r="AU301" s="463">
        <v>4651.1774059999998</v>
      </c>
      <c r="AV301" s="463">
        <v>9.9468460000000007</v>
      </c>
      <c r="AW301" s="463">
        <v>10.290119000000001</v>
      </c>
      <c r="AX301" s="463">
        <v>651.03902000000005</v>
      </c>
      <c r="AY301" s="463">
        <v>63.092987000000001</v>
      </c>
      <c r="AZ301" s="463">
        <v>1778.4518009999999</v>
      </c>
      <c r="BA301" s="463">
        <v>3.8404880000000001</v>
      </c>
      <c r="BB301" s="463">
        <v>666.90936999999997</v>
      </c>
      <c r="BC301" s="463">
        <v>2.423962</v>
      </c>
      <c r="BD301" s="463">
        <v>3.112536</v>
      </c>
      <c r="BE301" s="463">
        <v>5.2890090000000001</v>
      </c>
      <c r="BF301" s="463">
        <v>0.53297499999999998</v>
      </c>
      <c r="BG301" s="463">
        <v>2.999539</v>
      </c>
      <c r="BH301" s="463">
        <v>37.379292</v>
      </c>
      <c r="BI301" s="463">
        <v>2.45546</v>
      </c>
      <c r="BJ301" s="463">
        <v>910.36267599999996</v>
      </c>
      <c r="BK301" s="463">
        <v>2852.6195990000001</v>
      </c>
      <c r="BL301" s="463">
        <v>10731.568864999999</v>
      </c>
      <c r="BM301" s="463">
        <v>9.1431419999999992</v>
      </c>
      <c r="BN301" s="463">
        <v>6057.8203240000003</v>
      </c>
      <c r="BO301" s="463">
        <v>3598.9662229999999</v>
      </c>
      <c r="BP301" s="463">
        <v>6.7613519999999996</v>
      </c>
      <c r="BQ301" s="463">
        <v>7.9574109999999996</v>
      </c>
      <c r="BR301" s="463">
        <v>778.024854</v>
      </c>
      <c r="BS301" s="463">
        <v>3.2742399999999998</v>
      </c>
      <c r="BT301" s="463">
        <v>32.311667</v>
      </c>
      <c r="BU301" s="463">
        <v>3.3599060000000001</v>
      </c>
      <c r="BV301" s="463">
        <v>51.510773999999998</v>
      </c>
      <c r="BW301" s="463">
        <v>8.3017400000000006</v>
      </c>
      <c r="BX301" s="463">
        <v>1520.8142989999999</v>
      </c>
      <c r="BY301" s="463">
        <v>583.08596399999999</v>
      </c>
      <c r="BZ301" s="463">
        <v>3.7970329999999999</v>
      </c>
      <c r="CA301" s="463">
        <v>5.3159530000000004</v>
      </c>
    </row>
    <row r="302" spans="1:79" ht="15" x14ac:dyDescent="0.25">
      <c r="A302" s="449">
        <v>195</v>
      </c>
      <c r="B302" s="457"/>
      <c r="C302" s="457"/>
      <c r="D302" s="458" t="s">
        <v>452</v>
      </c>
      <c r="E302" s="463">
        <v>1.7949E-2</v>
      </c>
      <c r="F302" s="463">
        <v>1.3754000000000001E-2</v>
      </c>
      <c r="G302" s="463">
        <v>0.40610299999999999</v>
      </c>
      <c r="H302" s="463">
        <v>62.610435000000003</v>
      </c>
      <c r="I302" s="463">
        <v>1.7921609999999999</v>
      </c>
      <c r="J302" s="463">
        <v>1.4541999999999999E-2</v>
      </c>
      <c r="K302" s="463">
        <v>0.74354900000000002</v>
      </c>
      <c r="L302" s="463">
        <v>0.42489500000000002</v>
      </c>
      <c r="M302" s="463">
        <v>0.46165499999999998</v>
      </c>
      <c r="N302" s="463">
        <v>232.81984199999999</v>
      </c>
      <c r="O302" s="463">
        <v>0.192908</v>
      </c>
      <c r="P302" s="463">
        <v>0.440307</v>
      </c>
      <c r="Q302" s="463">
        <v>2.7480000000000001E-2</v>
      </c>
      <c r="R302" s="463">
        <v>3.0018E-2</v>
      </c>
      <c r="S302" s="463">
        <v>46.369211999999997</v>
      </c>
      <c r="T302" s="463">
        <v>14.547412</v>
      </c>
      <c r="U302" s="463">
        <v>98.233119000000002</v>
      </c>
      <c r="V302" s="463">
        <v>456.184437</v>
      </c>
      <c r="W302" s="463">
        <v>7.3746999999999993E-2</v>
      </c>
      <c r="X302" s="463">
        <v>0.220191</v>
      </c>
      <c r="Y302" s="463">
        <v>0.15637100000000001</v>
      </c>
      <c r="Z302" s="463">
        <v>2.6102E-2</v>
      </c>
      <c r="AA302" s="463">
        <v>46.414428000000001</v>
      </c>
      <c r="AB302" s="463">
        <v>42.781019000000001</v>
      </c>
      <c r="AC302" s="463">
        <v>0.19730500000000001</v>
      </c>
      <c r="AD302" s="463">
        <v>5.2912800000000004</v>
      </c>
      <c r="AE302" s="463">
        <v>0.53420500000000004</v>
      </c>
      <c r="AF302" s="463">
        <v>0.197022</v>
      </c>
      <c r="AG302" s="463">
        <v>194.61174800000001</v>
      </c>
      <c r="AH302" s="463">
        <v>213.327913</v>
      </c>
      <c r="AI302" s="463">
        <v>4.7685999999999999E-2</v>
      </c>
      <c r="AJ302" s="463">
        <v>0.62888999999999995</v>
      </c>
      <c r="AK302" s="463">
        <v>5.8410999999999998E-2</v>
      </c>
      <c r="AL302" s="463">
        <v>11.940277</v>
      </c>
      <c r="AM302" s="463">
        <v>4.9583769999999996</v>
      </c>
      <c r="AN302" s="463">
        <v>51.942011999999998</v>
      </c>
      <c r="AO302" s="463">
        <v>2.2644999999999998E-2</v>
      </c>
      <c r="AP302" s="463">
        <v>1.583772</v>
      </c>
      <c r="AQ302" s="463">
        <v>1.291E-3</v>
      </c>
      <c r="AR302" s="463">
        <v>0.164856</v>
      </c>
      <c r="AS302" s="463">
        <v>4.5201999999999999E-2</v>
      </c>
      <c r="AT302" s="463">
        <v>5.3227999999999998E-2</v>
      </c>
      <c r="AU302" s="463">
        <v>642.14484300000004</v>
      </c>
      <c r="AV302" s="463">
        <v>0.131824</v>
      </c>
      <c r="AW302" s="463">
        <v>0.198188</v>
      </c>
      <c r="AX302" s="463">
        <v>92.339558999999994</v>
      </c>
      <c r="AY302" s="463">
        <v>9.3021689999999992</v>
      </c>
      <c r="AZ302" s="463">
        <v>327.060878</v>
      </c>
      <c r="BA302" s="463">
        <v>9.7108E-2</v>
      </c>
      <c r="BB302" s="463">
        <v>106.41915</v>
      </c>
      <c r="BC302" s="463">
        <v>9.5042000000000001E-2</v>
      </c>
      <c r="BD302" s="463">
        <v>0.15390499999999999</v>
      </c>
      <c r="BE302" s="463">
        <v>6.7181000000000005E-2</v>
      </c>
      <c r="BF302" s="463">
        <v>7.1780000000000004E-3</v>
      </c>
      <c r="BG302" s="463">
        <v>0.10599500000000001</v>
      </c>
      <c r="BH302" s="463">
        <v>4.6813060000000002</v>
      </c>
      <c r="BI302" s="463">
        <v>4.7491999999999999E-2</v>
      </c>
      <c r="BJ302" s="463">
        <v>61.208503</v>
      </c>
      <c r="BK302" s="463">
        <v>508.82700399999999</v>
      </c>
      <c r="BL302" s="463">
        <v>498.21617600000002</v>
      </c>
      <c r="BM302" s="463">
        <v>0.304593</v>
      </c>
      <c r="BN302" s="463">
        <v>1194.863859</v>
      </c>
      <c r="BO302" s="463">
        <v>184.93823699999999</v>
      </c>
      <c r="BP302" s="463">
        <v>0.13164699999999999</v>
      </c>
      <c r="BQ302" s="463">
        <v>0.64676199999999995</v>
      </c>
      <c r="BR302" s="463">
        <v>8.6371929999999999</v>
      </c>
      <c r="BS302" s="463">
        <v>0.106548</v>
      </c>
      <c r="BT302" s="463">
        <v>1.2012020000000001</v>
      </c>
      <c r="BU302" s="463">
        <v>4.403E-2</v>
      </c>
      <c r="BV302" s="463">
        <v>7.1484509999999997</v>
      </c>
      <c r="BW302" s="463">
        <v>0.41541800000000001</v>
      </c>
      <c r="BX302" s="463">
        <v>26.659103000000002</v>
      </c>
      <c r="BY302" s="463">
        <v>55.138458</v>
      </c>
      <c r="BZ302" s="463">
        <v>6.1668000000000001E-2</v>
      </c>
      <c r="CA302" s="463">
        <v>8.2460000000000006E-2</v>
      </c>
    </row>
    <row r="303" spans="1:79" ht="18.75" customHeight="1" x14ac:dyDescent="0.35">
      <c r="A303" s="449">
        <v>147</v>
      </c>
      <c r="B303" s="445" t="s">
        <v>468</v>
      </c>
      <c r="C303" s="446">
        <v>2040</v>
      </c>
      <c r="D303" s="447"/>
      <c r="E303" s="465"/>
      <c r="F303" s="465"/>
      <c r="G303" s="465"/>
      <c r="H303" s="465"/>
      <c r="I303" s="465"/>
      <c r="J303" s="465"/>
      <c r="K303" s="465"/>
      <c r="L303" s="465"/>
      <c r="M303" s="465"/>
      <c r="N303" s="465"/>
      <c r="O303" s="465"/>
      <c r="P303" s="465"/>
      <c r="Q303" s="465"/>
      <c r="R303" s="465"/>
      <c r="S303" s="465"/>
      <c r="T303" s="465"/>
      <c r="U303" s="465"/>
      <c r="V303" s="465"/>
      <c r="W303" s="465"/>
      <c r="X303" s="465"/>
      <c r="Y303" s="465"/>
      <c r="Z303" s="465"/>
      <c r="AA303" s="465"/>
      <c r="AB303" s="465"/>
      <c r="AC303" s="465"/>
      <c r="AD303" s="465"/>
      <c r="AE303" s="465"/>
      <c r="AF303" s="465"/>
      <c r="AG303" s="465"/>
      <c r="AH303" s="465"/>
      <c r="AI303" s="465"/>
      <c r="AJ303" s="465"/>
      <c r="AK303" s="465"/>
      <c r="AL303" s="465"/>
      <c r="AM303" s="465"/>
      <c r="AN303" s="465"/>
      <c r="AO303" s="465"/>
      <c r="AP303" s="465"/>
      <c r="AQ303" s="465"/>
      <c r="AR303" s="465"/>
      <c r="AS303" s="465"/>
      <c r="AT303" s="465"/>
      <c r="AU303" s="465"/>
      <c r="AV303" s="465"/>
      <c r="AW303" s="465"/>
      <c r="AX303" s="465"/>
      <c r="AY303" s="465"/>
      <c r="AZ303" s="465"/>
      <c r="BA303" s="465"/>
      <c r="BB303" s="465"/>
      <c r="BC303" s="465"/>
      <c r="BD303" s="465"/>
      <c r="BE303" s="465"/>
      <c r="BF303" s="465"/>
      <c r="BG303" s="465"/>
      <c r="BH303" s="465"/>
      <c r="BI303" s="465"/>
      <c r="BJ303" s="465"/>
      <c r="BK303" s="465"/>
      <c r="BL303" s="639"/>
      <c r="BM303" s="465"/>
      <c r="BN303" s="465"/>
      <c r="BO303" s="465"/>
      <c r="BP303" s="465"/>
      <c r="BQ303" s="465"/>
      <c r="BR303" s="465"/>
      <c r="BS303" s="465"/>
      <c r="BT303" s="465"/>
      <c r="BU303" s="465"/>
      <c r="BV303" s="465"/>
      <c r="BW303" s="465"/>
      <c r="BX303" s="465"/>
      <c r="BY303" s="465"/>
      <c r="BZ303" s="465"/>
      <c r="CA303" s="465"/>
    </row>
    <row r="304" spans="1:79" ht="15" x14ac:dyDescent="0.25">
      <c r="A304" s="449">
        <v>148</v>
      </c>
      <c r="B304" s="440" t="s">
        <v>464</v>
      </c>
      <c r="C304" s="441" t="s">
        <v>541</v>
      </c>
      <c r="D304" s="442" t="s">
        <v>0</v>
      </c>
      <c r="E304" s="461">
        <v>21710.797381</v>
      </c>
      <c r="F304" s="461">
        <v>28329.774556</v>
      </c>
      <c r="G304" s="461">
        <v>70793.730509000001</v>
      </c>
      <c r="H304" s="461">
        <v>473815.78562799998</v>
      </c>
      <c r="I304" s="461">
        <v>85682.996671000001</v>
      </c>
      <c r="J304" s="461">
        <v>14725.080442</v>
      </c>
      <c r="K304" s="461">
        <v>15240.962030000001</v>
      </c>
      <c r="L304" s="461">
        <v>72145.831143999996</v>
      </c>
      <c r="M304" s="461">
        <v>25301.255481</v>
      </c>
      <c r="N304" s="461">
        <v>95869.983754999994</v>
      </c>
      <c r="O304" s="461">
        <v>25539.689539999999</v>
      </c>
      <c r="P304" s="461">
        <v>55281.169944000001</v>
      </c>
      <c r="Q304" s="461">
        <v>17279.508709999998</v>
      </c>
      <c r="R304" s="461">
        <v>41600.244766999997</v>
      </c>
      <c r="S304" s="461">
        <v>90550.762325999996</v>
      </c>
      <c r="T304" s="461">
        <v>176239.30338600001</v>
      </c>
      <c r="U304" s="461">
        <v>270202.384777</v>
      </c>
      <c r="V304" s="461">
        <v>116536.796023</v>
      </c>
      <c r="W304" s="461">
        <v>34040.817725000001</v>
      </c>
      <c r="X304" s="461">
        <v>17895.183242999999</v>
      </c>
      <c r="Y304" s="461">
        <v>13670.724344</v>
      </c>
      <c r="Z304" s="461">
        <v>30446.838417999999</v>
      </c>
      <c r="AA304" s="461">
        <v>246251.27407099999</v>
      </c>
      <c r="AB304" s="461">
        <v>75426.746939999997</v>
      </c>
      <c r="AC304" s="461">
        <v>42808.113085999998</v>
      </c>
      <c r="AD304" s="461">
        <v>144947.90395199999</v>
      </c>
      <c r="AE304" s="461">
        <v>36729.776253000004</v>
      </c>
      <c r="AF304" s="461">
        <v>61268.590336000001</v>
      </c>
      <c r="AG304" s="461">
        <v>84485.176061000006</v>
      </c>
      <c r="AH304" s="461">
        <v>110434.96734800001</v>
      </c>
      <c r="AI304" s="461">
        <v>16538.260839999999</v>
      </c>
      <c r="AJ304" s="461">
        <v>79944.476423999993</v>
      </c>
      <c r="AK304" s="461">
        <v>31779.084973000001</v>
      </c>
      <c r="AL304" s="461">
        <v>88738.210401999997</v>
      </c>
      <c r="AM304" s="461">
        <v>99614.873823999995</v>
      </c>
      <c r="AN304" s="461">
        <v>90082.094140999994</v>
      </c>
      <c r="AO304" s="461">
        <v>17065.733687</v>
      </c>
      <c r="AP304" s="461">
        <v>61650.261052000002</v>
      </c>
      <c r="AQ304" s="461">
        <v>14512.506702000001</v>
      </c>
      <c r="AR304" s="461">
        <v>22096.358681000002</v>
      </c>
      <c r="AS304" s="461">
        <v>20703.540368999998</v>
      </c>
      <c r="AT304" s="461">
        <v>27900.698461</v>
      </c>
      <c r="AU304" s="461">
        <v>158060.95256400001</v>
      </c>
      <c r="AV304" s="461">
        <v>36513.626386000004</v>
      </c>
      <c r="AW304" s="461">
        <v>33661.574100999998</v>
      </c>
      <c r="AX304" s="461">
        <v>121461.01093400001</v>
      </c>
      <c r="AY304" s="461">
        <v>84312.555640999999</v>
      </c>
      <c r="AZ304" s="461">
        <v>54753.222749</v>
      </c>
      <c r="BA304" s="461">
        <v>15477.489398</v>
      </c>
      <c r="BB304" s="461">
        <v>44484.690394999998</v>
      </c>
      <c r="BC304" s="461">
        <v>14576.126949</v>
      </c>
      <c r="BD304" s="461">
        <v>39054.767283000001</v>
      </c>
      <c r="BE304" s="461">
        <v>27322.295855</v>
      </c>
      <c r="BF304" s="461">
        <v>28669.339556999999</v>
      </c>
      <c r="BG304" s="461">
        <v>15439.824358</v>
      </c>
      <c r="BH304" s="461">
        <v>55533.564313000003</v>
      </c>
      <c r="BI304" s="461">
        <v>32336.769657000001</v>
      </c>
      <c r="BJ304" s="461">
        <v>143090.957731</v>
      </c>
      <c r="BK304" s="461">
        <v>74501.206839999999</v>
      </c>
      <c r="BL304" s="640">
        <v>765512.67076500005</v>
      </c>
      <c r="BM304" s="461">
        <v>29065.128503</v>
      </c>
      <c r="BN304" s="461">
        <v>139428.041272</v>
      </c>
      <c r="BO304" s="461">
        <v>186001.35749699999</v>
      </c>
      <c r="BP304" s="461">
        <v>28303.462808</v>
      </c>
      <c r="BQ304" s="461">
        <v>21911.672759000001</v>
      </c>
      <c r="BR304" s="461">
        <v>213169.20509</v>
      </c>
      <c r="BS304" s="461">
        <v>26352.084132</v>
      </c>
      <c r="BT304" s="461">
        <v>43174.135198000004</v>
      </c>
      <c r="BU304" s="461">
        <v>25909.972968999999</v>
      </c>
      <c r="BV304" s="461">
        <v>64216.938324000002</v>
      </c>
      <c r="BW304" s="461">
        <v>34714.400336999999</v>
      </c>
      <c r="BX304" s="461">
        <v>405279.53996999998</v>
      </c>
      <c r="BY304" s="461">
        <v>214349.27855799999</v>
      </c>
      <c r="BZ304" s="461">
        <v>21515.061441999998</v>
      </c>
      <c r="CA304" s="461">
        <v>34775.799920999998</v>
      </c>
    </row>
    <row r="305" spans="1:79" ht="15" x14ac:dyDescent="0.25">
      <c r="A305" s="449">
        <v>149</v>
      </c>
      <c r="B305" s="440"/>
      <c r="C305" s="441"/>
      <c r="D305" s="442" t="s">
        <v>451</v>
      </c>
      <c r="E305" s="461">
        <v>80654.059634000005</v>
      </c>
      <c r="F305" s="461">
        <v>96693.523130000001</v>
      </c>
      <c r="G305" s="461">
        <v>250838.269883</v>
      </c>
      <c r="H305" s="461">
        <v>1741106.554182</v>
      </c>
      <c r="I305" s="461">
        <v>280591.23973299999</v>
      </c>
      <c r="J305" s="461">
        <v>58270.311847999998</v>
      </c>
      <c r="K305" s="461">
        <v>57603.431728000003</v>
      </c>
      <c r="L305" s="461">
        <v>220665.879205</v>
      </c>
      <c r="M305" s="461">
        <v>84165.860872000005</v>
      </c>
      <c r="N305" s="461">
        <v>337877.40331800003</v>
      </c>
      <c r="O305" s="461">
        <v>83209.259411000006</v>
      </c>
      <c r="P305" s="461">
        <v>192250.15609599999</v>
      </c>
      <c r="Q305" s="461">
        <v>58711.091644</v>
      </c>
      <c r="R305" s="461">
        <v>151434.372191</v>
      </c>
      <c r="S305" s="461">
        <v>330599.33187300002</v>
      </c>
      <c r="T305" s="461">
        <v>670767.01604799996</v>
      </c>
      <c r="U305" s="461">
        <v>917590.27007700002</v>
      </c>
      <c r="V305" s="461">
        <v>361548.35927399999</v>
      </c>
      <c r="W305" s="461">
        <v>103959.348738</v>
      </c>
      <c r="X305" s="461">
        <v>46971.538472</v>
      </c>
      <c r="Y305" s="461">
        <v>47371.712541000001</v>
      </c>
      <c r="Z305" s="461">
        <v>113639.34896800001</v>
      </c>
      <c r="AA305" s="461">
        <v>913978.63303400006</v>
      </c>
      <c r="AB305" s="461">
        <v>247972.331737</v>
      </c>
      <c r="AC305" s="461">
        <v>126362.50052099999</v>
      </c>
      <c r="AD305" s="461">
        <v>598981.91014000005</v>
      </c>
      <c r="AE305" s="461">
        <v>117680.326218</v>
      </c>
      <c r="AF305" s="461">
        <v>219054.10655200001</v>
      </c>
      <c r="AG305" s="461">
        <v>307352.41796799999</v>
      </c>
      <c r="AH305" s="461">
        <v>380787.20230100001</v>
      </c>
      <c r="AI305" s="461">
        <v>65332.241823999997</v>
      </c>
      <c r="AJ305" s="461">
        <v>292442.731501</v>
      </c>
      <c r="AK305" s="461">
        <v>112662.80316900001</v>
      </c>
      <c r="AL305" s="461">
        <v>289997.04439400003</v>
      </c>
      <c r="AM305" s="461">
        <v>346552.69708499999</v>
      </c>
      <c r="AN305" s="461">
        <v>319809.61506500002</v>
      </c>
      <c r="AO305" s="461">
        <v>59981.428075000003</v>
      </c>
      <c r="AP305" s="461">
        <v>213800.19023000001</v>
      </c>
      <c r="AQ305" s="461">
        <v>49983.681796999997</v>
      </c>
      <c r="AR305" s="461">
        <v>71522.562139000001</v>
      </c>
      <c r="AS305" s="461">
        <v>74789.618180999998</v>
      </c>
      <c r="AT305" s="461">
        <v>103990.725664</v>
      </c>
      <c r="AU305" s="461">
        <v>544198.79408200004</v>
      </c>
      <c r="AV305" s="461">
        <v>101301.3594</v>
      </c>
      <c r="AW305" s="461">
        <v>107545.198214</v>
      </c>
      <c r="AX305" s="461">
        <v>405422.804061</v>
      </c>
      <c r="AY305" s="461">
        <v>262743.216442</v>
      </c>
      <c r="AZ305" s="461">
        <v>155436.56136600001</v>
      </c>
      <c r="BA305" s="461">
        <v>59088.433267</v>
      </c>
      <c r="BB305" s="461">
        <v>153077.778082</v>
      </c>
      <c r="BC305" s="461">
        <v>49646.966916999998</v>
      </c>
      <c r="BD305" s="461">
        <v>137032.09113099999</v>
      </c>
      <c r="BE305" s="461">
        <v>109541.746423</v>
      </c>
      <c r="BF305" s="461">
        <v>91836.843162000005</v>
      </c>
      <c r="BG305" s="461">
        <v>54484.989147</v>
      </c>
      <c r="BH305" s="461">
        <v>192965.25344199999</v>
      </c>
      <c r="BI305" s="461">
        <v>113482.519162</v>
      </c>
      <c r="BJ305" s="461">
        <v>540411.63773900003</v>
      </c>
      <c r="BK305" s="461">
        <v>223626.56924400001</v>
      </c>
      <c r="BL305" s="640">
        <v>3151675.5782030001</v>
      </c>
      <c r="BM305" s="461">
        <v>107131.00113600001</v>
      </c>
      <c r="BN305" s="461">
        <v>456278.83085500001</v>
      </c>
      <c r="BO305" s="461">
        <v>680892.43138600001</v>
      </c>
      <c r="BP305" s="461">
        <v>77889.630583000006</v>
      </c>
      <c r="BQ305" s="461">
        <v>71339.087390999994</v>
      </c>
      <c r="BR305" s="461">
        <v>802941.06382399995</v>
      </c>
      <c r="BS305" s="461">
        <v>100679.364986</v>
      </c>
      <c r="BT305" s="461">
        <v>137629.840142</v>
      </c>
      <c r="BU305" s="461">
        <v>92119.405668000007</v>
      </c>
      <c r="BV305" s="461">
        <v>234672.359761</v>
      </c>
      <c r="BW305" s="461">
        <v>125317.98887099999</v>
      </c>
      <c r="BX305" s="461">
        <v>1447046.4921530001</v>
      </c>
      <c r="BY305" s="461">
        <v>685171.57509599999</v>
      </c>
      <c r="BZ305" s="461">
        <v>58043.872969999997</v>
      </c>
      <c r="CA305" s="461">
        <v>130577.81799</v>
      </c>
    </row>
    <row r="306" spans="1:79" ht="15" x14ac:dyDescent="0.25">
      <c r="A306" s="449">
        <v>150</v>
      </c>
      <c r="B306" s="440"/>
      <c r="C306" s="441"/>
      <c r="D306" s="442" t="s">
        <v>1</v>
      </c>
      <c r="E306" s="461">
        <v>65133.891898000002</v>
      </c>
      <c r="F306" s="461">
        <v>79563.004595999999</v>
      </c>
      <c r="G306" s="461">
        <v>203964.050968</v>
      </c>
      <c r="H306" s="461">
        <v>1405601.1664100001</v>
      </c>
      <c r="I306" s="461">
        <v>232326.203301</v>
      </c>
      <c r="J306" s="461">
        <v>45842.462221000002</v>
      </c>
      <c r="K306" s="461">
        <v>43782.530870000002</v>
      </c>
      <c r="L306" s="461">
        <v>187135.13914700001</v>
      </c>
      <c r="M306" s="461">
        <v>69741.384714999993</v>
      </c>
      <c r="N306" s="461">
        <v>216231.30716500001</v>
      </c>
      <c r="O306" s="461">
        <v>69453.301718000002</v>
      </c>
      <c r="P306" s="461">
        <v>158414.21738099999</v>
      </c>
      <c r="Q306" s="461">
        <v>47624.007933000001</v>
      </c>
      <c r="R306" s="461">
        <v>121344.418829</v>
      </c>
      <c r="S306" s="461">
        <v>223192.34401900001</v>
      </c>
      <c r="T306" s="461">
        <v>536688.50183099997</v>
      </c>
      <c r="U306" s="461">
        <v>707287.76475900004</v>
      </c>
      <c r="V306" s="461">
        <v>261456.658941</v>
      </c>
      <c r="W306" s="461">
        <v>89088.456221</v>
      </c>
      <c r="X306" s="461">
        <v>40875.474945000002</v>
      </c>
      <c r="Y306" s="461">
        <v>37868.572405999999</v>
      </c>
      <c r="Z306" s="461">
        <v>90747.885716000004</v>
      </c>
      <c r="AA306" s="461">
        <v>694966.71991999994</v>
      </c>
      <c r="AB306" s="461">
        <v>169525.90358499999</v>
      </c>
      <c r="AC306" s="461">
        <v>105090.05437</v>
      </c>
      <c r="AD306" s="461">
        <v>467219.07288599998</v>
      </c>
      <c r="AE306" s="461">
        <v>96487.418328999993</v>
      </c>
      <c r="AF306" s="461">
        <v>177518.345653</v>
      </c>
      <c r="AG306" s="461">
        <v>199849.465601</v>
      </c>
      <c r="AH306" s="461">
        <v>261612.75233399999</v>
      </c>
      <c r="AI306" s="461">
        <v>51351.559315999999</v>
      </c>
      <c r="AJ306" s="461">
        <v>234098.08607300001</v>
      </c>
      <c r="AK306" s="461">
        <v>92147.307327999995</v>
      </c>
      <c r="AL306" s="461">
        <v>233689.05546999999</v>
      </c>
      <c r="AM306" s="461">
        <v>280188.645532</v>
      </c>
      <c r="AN306" s="461">
        <v>207892.825816</v>
      </c>
      <c r="AO306" s="461">
        <v>47968.651450999998</v>
      </c>
      <c r="AP306" s="461">
        <v>173640.63502799999</v>
      </c>
      <c r="AQ306" s="461">
        <v>41405.624374999999</v>
      </c>
      <c r="AR306" s="461">
        <v>58548.585851000003</v>
      </c>
      <c r="AS306" s="461">
        <v>60421.393910999999</v>
      </c>
      <c r="AT306" s="461">
        <v>82521.635496999996</v>
      </c>
      <c r="AU306" s="461">
        <v>398727.84263600002</v>
      </c>
      <c r="AV306" s="461">
        <v>85976.445991000001</v>
      </c>
      <c r="AW306" s="461">
        <v>87894.042038</v>
      </c>
      <c r="AX306" s="461">
        <v>299211.82850300003</v>
      </c>
      <c r="AY306" s="461">
        <v>206034.773644</v>
      </c>
      <c r="AZ306" s="461">
        <v>108254.24370799999</v>
      </c>
      <c r="BA306" s="461">
        <v>45073.160693999998</v>
      </c>
      <c r="BB306" s="461">
        <v>96769.155408999999</v>
      </c>
      <c r="BC306" s="461">
        <v>40111.532536999999</v>
      </c>
      <c r="BD306" s="461">
        <v>111191.71737</v>
      </c>
      <c r="BE306" s="461">
        <v>84967.931475999998</v>
      </c>
      <c r="BF306" s="461">
        <v>76966.689601999999</v>
      </c>
      <c r="BG306" s="461">
        <v>42769.846341999997</v>
      </c>
      <c r="BH306" s="461">
        <v>153719.701206</v>
      </c>
      <c r="BI306" s="461">
        <v>92308.985291999998</v>
      </c>
      <c r="BJ306" s="461">
        <v>378597.31293900002</v>
      </c>
      <c r="BK306" s="461">
        <v>149987.29604300001</v>
      </c>
      <c r="BL306" s="640">
        <v>2395863.6710649999</v>
      </c>
      <c r="BM306" s="461">
        <v>86708.405524999995</v>
      </c>
      <c r="BN306" s="461">
        <v>286090.56485000002</v>
      </c>
      <c r="BO306" s="461">
        <v>506317.763935</v>
      </c>
      <c r="BP306" s="461">
        <v>66653.698480000006</v>
      </c>
      <c r="BQ306" s="461">
        <v>53974.024803</v>
      </c>
      <c r="BR306" s="461">
        <v>642623.28801400005</v>
      </c>
      <c r="BS306" s="461">
        <v>79724.225086000006</v>
      </c>
      <c r="BT306" s="461">
        <v>113082.194737</v>
      </c>
      <c r="BU306" s="461">
        <v>74395.329727000004</v>
      </c>
      <c r="BV306" s="461">
        <v>188167.62563200001</v>
      </c>
      <c r="BW306" s="461">
        <v>95093.963149000003</v>
      </c>
      <c r="BX306" s="461">
        <v>1145211.6430629999</v>
      </c>
      <c r="BY306" s="461">
        <v>553527.56488800002</v>
      </c>
      <c r="BZ306" s="461">
        <v>51465.596066999999</v>
      </c>
      <c r="CA306" s="461">
        <v>102242.94844199999</v>
      </c>
    </row>
    <row r="307" spans="1:79" ht="15" x14ac:dyDescent="0.25">
      <c r="A307" s="449">
        <v>151</v>
      </c>
      <c r="B307" s="440"/>
      <c r="C307" s="441"/>
      <c r="D307" s="442" t="s">
        <v>452</v>
      </c>
      <c r="E307" s="461">
        <v>39379.230173999997</v>
      </c>
      <c r="F307" s="461">
        <v>48337.033374999999</v>
      </c>
      <c r="G307" s="461">
        <v>124854.592235</v>
      </c>
      <c r="H307" s="461">
        <v>870544.74953999999</v>
      </c>
      <c r="I307" s="461">
        <v>142436.78437400001</v>
      </c>
      <c r="J307" s="461">
        <v>28834.439125000001</v>
      </c>
      <c r="K307" s="461">
        <v>27749.870245999999</v>
      </c>
      <c r="L307" s="461">
        <v>111456.32191</v>
      </c>
      <c r="M307" s="461">
        <v>43479.643507000001</v>
      </c>
      <c r="N307" s="461">
        <v>226819.07898300001</v>
      </c>
      <c r="O307" s="461">
        <v>42799.065822999997</v>
      </c>
      <c r="P307" s="461">
        <v>93065.253880999997</v>
      </c>
      <c r="Q307" s="461">
        <v>28327.384316</v>
      </c>
      <c r="R307" s="461">
        <v>76926.267773</v>
      </c>
      <c r="S307" s="461">
        <v>154322.85083000001</v>
      </c>
      <c r="T307" s="461">
        <v>327164.49124800001</v>
      </c>
      <c r="U307" s="461">
        <v>447503.10265299998</v>
      </c>
      <c r="V307" s="461">
        <v>244178.58364600001</v>
      </c>
      <c r="W307" s="461">
        <v>50951.550676999999</v>
      </c>
      <c r="X307" s="461">
        <v>22559.202687000001</v>
      </c>
      <c r="Y307" s="461">
        <v>23164.502368000001</v>
      </c>
      <c r="Z307" s="461">
        <v>55435.975274999997</v>
      </c>
      <c r="AA307" s="461">
        <v>435080.59993899998</v>
      </c>
      <c r="AB307" s="461">
        <v>116420.71528400001</v>
      </c>
      <c r="AC307" s="461">
        <v>66928.823785</v>
      </c>
      <c r="AD307" s="461">
        <v>289047.746025</v>
      </c>
      <c r="AE307" s="461">
        <v>56239.855732999997</v>
      </c>
      <c r="AF307" s="461">
        <v>108937.710764</v>
      </c>
      <c r="AG307" s="461">
        <v>204808.44175599999</v>
      </c>
      <c r="AH307" s="461">
        <v>241023.64236599999</v>
      </c>
      <c r="AI307" s="461">
        <v>31858.495462999999</v>
      </c>
      <c r="AJ307" s="461">
        <v>144253.03640000001</v>
      </c>
      <c r="AK307" s="461">
        <v>54710.512179999998</v>
      </c>
      <c r="AL307" s="461">
        <v>137370.61573600001</v>
      </c>
      <c r="AM307" s="461">
        <v>167044.43704200001</v>
      </c>
      <c r="AN307" s="461">
        <v>149911.786631</v>
      </c>
      <c r="AO307" s="461">
        <v>31005.050487</v>
      </c>
      <c r="AP307" s="461">
        <v>104101.467844</v>
      </c>
      <c r="AQ307" s="461">
        <v>24604.873609999999</v>
      </c>
      <c r="AR307" s="461">
        <v>34439.662912</v>
      </c>
      <c r="AS307" s="461">
        <v>38510.562059000004</v>
      </c>
      <c r="AT307" s="461">
        <v>49913.717475999998</v>
      </c>
      <c r="AU307" s="461">
        <v>319476.46662999998</v>
      </c>
      <c r="AV307" s="461">
        <v>49987.633904000002</v>
      </c>
      <c r="AW307" s="461">
        <v>52365.906534000002</v>
      </c>
      <c r="AX307" s="461">
        <v>250457.18392099999</v>
      </c>
      <c r="AY307" s="461">
        <v>151538.64152500001</v>
      </c>
      <c r="AZ307" s="461">
        <v>108804.21741500001</v>
      </c>
      <c r="BA307" s="461">
        <v>28015.069431</v>
      </c>
      <c r="BB307" s="461">
        <v>104291.96199900001</v>
      </c>
      <c r="BC307" s="461">
        <v>23948.072729</v>
      </c>
      <c r="BD307" s="461">
        <v>67470.962172</v>
      </c>
      <c r="BE307" s="461">
        <v>52422.665775000001</v>
      </c>
      <c r="BF307" s="461">
        <v>45475.760969000003</v>
      </c>
      <c r="BG307" s="461">
        <v>26053.449971999999</v>
      </c>
      <c r="BH307" s="461">
        <v>99180.402231999993</v>
      </c>
      <c r="BI307" s="461">
        <v>56715.167946000001</v>
      </c>
      <c r="BJ307" s="461">
        <v>255225.37718099999</v>
      </c>
      <c r="BK307" s="461">
        <v>161827.95993400001</v>
      </c>
      <c r="BL307" s="640">
        <v>1585400.9974390001</v>
      </c>
      <c r="BM307" s="461">
        <v>53346.929918000002</v>
      </c>
      <c r="BN307" s="461">
        <v>345265.94166100002</v>
      </c>
      <c r="BO307" s="461">
        <v>373515.34872900002</v>
      </c>
      <c r="BP307" s="461">
        <v>37669.644784999997</v>
      </c>
      <c r="BQ307" s="461">
        <v>32628.559086000001</v>
      </c>
      <c r="BR307" s="461">
        <v>401178.42783900001</v>
      </c>
      <c r="BS307" s="461">
        <v>50463.180461000004</v>
      </c>
      <c r="BT307" s="461">
        <v>70038.941753000006</v>
      </c>
      <c r="BU307" s="461">
        <v>44269.659513999999</v>
      </c>
      <c r="BV307" s="461">
        <v>118564.377079</v>
      </c>
      <c r="BW307" s="461">
        <v>58118.308717</v>
      </c>
      <c r="BX307" s="461">
        <v>698965.80025299999</v>
      </c>
      <c r="BY307" s="461">
        <v>329051.21655399998</v>
      </c>
      <c r="BZ307" s="461">
        <v>27906.765903</v>
      </c>
      <c r="CA307" s="461">
        <v>62228.245860000003</v>
      </c>
    </row>
    <row r="308" spans="1:79" ht="15" x14ac:dyDescent="0.25">
      <c r="A308" s="449">
        <v>152</v>
      </c>
      <c r="B308" s="443"/>
      <c r="C308" s="443" t="s">
        <v>542</v>
      </c>
      <c r="D308" s="444" t="s">
        <v>0</v>
      </c>
      <c r="E308" s="462">
        <v>422.35202800000002</v>
      </c>
      <c r="F308" s="462">
        <v>552.96960999999999</v>
      </c>
      <c r="G308" s="462">
        <v>1464.429999</v>
      </c>
      <c r="H308" s="462">
        <v>18633.965802999999</v>
      </c>
      <c r="I308" s="462">
        <v>1798.8828739999999</v>
      </c>
      <c r="J308" s="462">
        <v>277.90400899999997</v>
      </c>
      <c r="K308" s="462">
        <v>270.75498199999998</v>
      </c>
      <c r="L308" s="462">
        <v>1526.1992279999999</v>
      </c>
      <c r="M308" s="462">
        <v>448.61767900000001</v>
      </c>
      <c r="N308" s="462">
        <v>2095.1223100000002</v>
      </c>
      <c r="O308" s="462">
        <v>481.19340599999998</v>
      </c>
      <c r="P308" s="462">
        <v>1180.9662149999999</v>
      </c>
      <c r="Q308" s="462">
        <v>318.93841500000002</v>
      </c>
      <c r="R308" s="462">
        <v>801.06068500000003</v>
      </c>
      <c r="S308" s="462">
        <v>1960.9087930000001</v>
      </c>
      <c r="T308" s="462">
        <v>4711.7969700000003</v>
      </c>
      <c r="U308" s="462">
        <v>12858.038798</v>
      </c>
      <c r="V308" s="462">
        <v>2911.1971910000002</v>
      </c>
      <c r="W308" s="462">
        <v>662.471002</v>
      </c>
      <c r="X308" s="462">
        <v>322.475526</v>
      </c>
      <c r="Y308" s="462">
        <v>246.67937000000001</v>
      </c>
      <c r="Z308" s="462">
        <v>606.98021100000005</v>
      </c>
      <c r="AA308" s="462">
        <v>7637.729507</v>
      </c>
      <c r="AB308" s="462">
        <v>1674.391468</v>
      </c>
      <c r="AC308" s="462">
        <v>807.80116999999996</v>
      </c>
      <c r="AD308" s="462">
        <v>3588.005318</v>
      </c>
      <c r="AE308" s="462">
        <v>691.52871400000004</v>
      </c>
      <c r="AF308" s="462">
        <v>1319.4762270000001</v>
      </c>
      <c r="AG308" s="462">
        <v>1800.2483360000001</v>
      </c>
      <c r="AH308" s="462">
        <v>2418.9109239999998</v>
      </c>
      <c r="AI308" s="462">
        <v>326.25458700000001</v>
      </c>
      <c r="AJ308" s="462">
        <v>1778.370455</v>
      </c>
      <c r="AK308" s="462">
        <v>647.69925499999999</v>
      </c>
      <c r="AL308" s="462">
        <v>1779.0988279999999</v>
      </c>
      <c r="AM308" s="462">
        <v>1930.3265280000001</v>
      </c>
      <c r="AN308" s="462">
        <v>1863.054496</v>
      </c>
      <c r="AO308" s="462">
        <v>327.53521799999999</v>
      </c>
      <c r="AP308" s="462">
        <v>1245.3435710000001</v>
      </c>
      <c r="AQ308" s="462">
        <v>277.48909500000002</v>
      </c>
      <c r="AR308" s="462">
        <v>417.52475099999998</v>
      </c>
      <c r="AS308" s="462">
        <v>368.86331799999999</v>
      </c>
      <c r="AT308" s="462">
        <v>531.19219999999996</v>
      </c>
      <c r="AU308" s="462">
        <v>5286.696911</v>
      </c>
      <c r="AV308" s="462">
        <v>703.34556799999996</v>
      </c>
      <c r="AW308" s="462">
        <v>659.12170500000002</v>
      </c>
      <c r="AX308" s="462">
        <v>2822.1965030000001</v>
      </c>
      <c r="AY308" s="462">
        <v>1576.1508899999999</v>
      </c>
      <c r="AZ308" s="462">
        <v>1491.75485</v>
      </c>
      <c r="BA308" s="462">
        <v>301.42133200000001</v>
      </c>
      <c r="BB308" s="462">
        <v>939.96371599999998</v>
      </c>
      <c r="BC308" s="462">
        <v>286.378669</v>
      </c>
      <c r="BD308" s="462">
        <v>698.530395</v>
      </c>
      <c r="BE308" s="462">
        <v>525.84711400000003</v>
      </c>
      <c r="BF308" s="462">
        <v>575.93899899999997</v>
      </c>
      <c r="BG308" s="462">
        <v>282.05727999999999</v>
      </c>
      <c r="BH308" s="462">
        <v>1011.256655</v>
      </c>
      <c r="BI308" s="462">
        <v>638.94302300000004</v>
      </c>
      <c r="BJ308" s="462">
        <v>3344.141858</v>
      </c>
      <c r="BK308" s="462">
        <v>2148.2279939999999</v>
      </c>
      <c r="BL308" s="641">
        <v>33736.438867999997</v>
      </c>
      <c r="BM308" s="462">
        <v>601.44164699999999</v>
      </c>
      <c r="BN308" s="462">
        <v>3785.3599290000002</v>
      </c>
      <c r="BO308" s="462">
        <v>7287.6481690000001</v>
      </c>
      <c r="BP308" s="462">
        <v>541.08727299999998</v>
      </c>
      <c r="BQ308" s="462">
        <v>410.35942599999998</v>
      </c>
      <c r="BR308" s="462">
        <v>7562.9280390000004</v>
      </c>
      <c r="BS308" s="462">
        <v>501.90053999999998</v>
      </c>
      <c r="BT308" s="462">
        <v>906.90351199999998</v>
      </c>
      <c r="BU308" s="462">
        <v>502.78375299999999</v>
      </c>
      <c r="BV308" s="462">
        <v>1276.757161</v>
      </c>
      <c r="BW308" s="462">
        <v>659.00810899999999</v>
      </c>
      <c r="BX308" s="462">
        <v>13200.680721999999</v>
      </c>
      <c r="BY308" s="462">
        <v>4956.1737320000002</v>
      </c>
      <c r="BZ308" s="462">
        <v>422.62802499999998</v>
      </c>
      <c r="CA308" s="462">
        <v>662.00524600000006</v>
      </c>
    </row>
    <row r="309" spans="1:79" ht="15" x14ac:dyDescent="0.25">
      <c r="A309" s="449">
        <v>153</v>
      </c>
      <c r="B309" s="443"/>
      <c r="C309" s="443"/>
      <c r="D309" s="444" t="s">
        <v>451</v>
      </c>
      <c r="E309" s="462">
        <v>1573.37086</v>
      </c>
      <c r="F309" s="462">
        <v>1884.17777</v>
      </c>
      <c r="G309" s="462">
        <v>5148.0690420000001</v>
      </c>
      <c r="H309" s="462">
        <v>60132.706361999997</v>
      </c>
      <c r="I309" s="462">
        <v>5852.8370830000003</v>
      </c>
      <c r="J309" s="462">
        <v>1097.6710479999999</v>
      </c>
      <c r="K309" s="462">
        <v>1014.85363</v>
      </c>
      <c r="L309" s="462">
        <v>4366.8692279999996</v>
      </c>
      <c r="M309" s="462">
        <v>1491.9176580000001</v>
      </c>
      <c r="N309" s="462">
        <v>7980.0134639999997</v>
      </c>
      <c r="O309" s="462">
        <v>1567.8236059999999</v>
      </c>
      <c r="P309" s="462">
        <v>3943.5283549999999</v>
      </c>
      <c r="Q309" s="462">
        <v>1083.624294</v>
      </c>
      <c r="R309" s="462">
        <v>2890.222002</v>
      </c>
      <c r="S309" s="462">
        <v>7362.6651019999999</v>
      </c>
      <c r="T309" s="462">
        <v>16367.452635</v>
      </c>
      <c r="U309" s="462">
        <v>31586.02318</v>
      </c>
      <c r="V309" s="462">
        <v>9611.9643369999994</v>
      </c>
      <c r="W309" s="462">
        <v>1995.935023</v>
      </c>
      <c r="X309" s="462">
        <v>841.18906500000003</v>
      </c>
      <c r="Y309" s="462">
        <v>856.48797200000001</v>
      </c>
      <c r="Z309" s="462">
        <v>2272.5821190000001</v>
      </c>
      <c r="AA309" s="462">
        <v>23841.779782000001</v>
      </c>
      <c r="AB309" s="462">
        <v>5226.3514500000001</v>
      </c>
      <c r="AC309" s="462">
        <v>2356.8195850000002</v>
      </c>
      <c r="AD309" s="462">
        <v>14484.881014000001</v>
      </c>
      <c r="AE309" s="462">
        <v>2195.4738130000001</v>
      </c>
      <c r="AF309" s="462">
        <v>4645.2305729999998</v>
      </c>
      <c r="AG309" s="462">
        <v>7346.5706110000001</v>
      </c>
      <c r="AH309" s="462">
        <v>8728.2463019999996</v>
      </c>
      <c r="AI309" s="462">
        <v>1285.386796</v>
      </c>
      <c r="AJ309" s="462">
        <v>6005.6233940000002</v>
      </c>
      <c r="AK309" s="462">
        <v>2221.3185450000001</v>
      </c>
      <c r="AL309" s="462">
        <v>5403.6763499999997</v>
      </c>
      <c r="AM309" s="462">
        <v>6812.7650670000003</v>
      </c>
      <c r="AN309" s="462">
        <v>6811.6404899999998</v>
      </c>
      <c r="AO309" s="462">
        <v>1115.623511</v>
      </c>
      <c r="AP309" s="462">
        <v>3964.486762</v>
      </c>
      <c r="AQ309" s="462">
        <v>954.50690999999995</v>
      </c>
      <c r="AR309" s="462">
        <v>1344.642613</v>
      </c>
      <c r="AS309" s="462">
        <v>1330.056323</v>
      </c>
      <c r="AT309" s="462">
        <v>1956.1911399999999</v>
      </c>
      <c r="AU309" s="462">
        <v>15910.459938</v>
      </c>
      <c r="AV309" s="462">
        <v>1909.8098419999999</v>
      </c>
      <c r="AW309" s="462">
        <v>2079.47109</v>
      </c>
      <c r="AX309" s="462">
        <v>9494.0173699999996</v>
      </c>
      <c r="AY309" s="462">
        <v>4913.2200290000001</v>
      </c>
      <c r="AZ309" s="462">
        <v>4694.377254</v>
      </c>
      <c r="BA309" s="462">
        <v>1144.348056</v>
      </c>
      <c r="BB309" s="462">
        <v>3552.0860240000002</v>
      </c>
      <c r="BC309" s="462">
        <v>973.41153999999995</v>
      </c>
      <c r="BD309" s="462">
        <v>2442.6045370000002</v>
      </c>
      <c r="BE309" s="462">
        <v>2045.59457</v>
      </c>
      <c r="BF309" s="462">
        <v>1849.4073920000001</v>
      </c>
      <c r="BG309" s="462">
        <v>990.01935500000002</v>
      </c>
      <c r="BH309" s="462">
        <v>3490.34078</v>
      </c>
      <c r="BI309" s="462">
        <v>2245.8289970000001</v>
      </c>
      <c r="BJ309" s="462">
        <v>12807.612673</v>
      </c>
      <c r="BK309" s="462">
        <v>6869.4374580000003</v>
      </c>
      <c r="BL309" s="641">
        <v>101473.395689</v>
      </c>
      <c r="BM309" s="462">
        <v>2186.6185439999999</v>
      </c>
      <c r="BN309" s="462">
        <v>14666.720734</v>
      </c>
      <c r="BO309" s="462">
        <v>19036.805768999999</v>
      </c>
      <c r="BP309" s="462">
        <v>1473.5029830000001</v>
      </c>
      <c r="BQ309" s="462">
        <v>1335.102478</v>
      </c>
      <c r="BR309" s="462">
        <v>25385.945951999998</v>
      </c>
      <c r="BS309" s="462">
        <v>1916.309358</v>
      </c>
      <c r="BT309" s="462">
        <v>2693.0936689999999</v>
      </c>
      <c r="BU309" s="462">
        <v>1758.6157539999999</v>
      </c>
      <c r="BV309" s="462">
        <v>4592.6987090000002</v>
      </c>
      <c r="BW309" s="462">
        <v>2375.4285249999998</v>
      </c>
      <c r="BX309" s="462">
        <v>41231.221513999997</v>
      </c>
      <c r="BY309" s="462">
        <v>14570.533761000001</v>
      </c>
      <c r="BZ309" s="462">
        <v>1072.9499229999999</v>
      </c>
      <c r="CA309" s="462">
        <v>2470.5756860000001</v>
      </c>
    </row>
    <row r="310" spans="1:79" ht="15" x14ac:dyDescent="0.25">
      <c r="A310" s="449">
        <v>154</v>
      </c>
      <c r="B310" s="443"/>
      <c r="C310" s="443"/>
      <c r="D310" s="444" t="s">
        <v>1</v>
      </c>
      <c r="E310" s="462">
        <v>1273.6394270000001</v>
      </c>
      <c r="F310" s="462">
        <v>1559.9251380000001</v>
      </c>
      <c r="G310" s="462">
        <v>4383.1760789999998</v>
      </c>
      <c r="H310" s="462">
        <v>71907.720820000002</v>
      </c>
      <c r="I310" s="462">
        <v>5105.5555809999996</v>
      </c>
      <c r="J310" s="462">
        <v>867.98449800000003</v>
      </c>
      <c r="K310" s="462">
        <v>778.484331</v>
      </c>
      <c r="L310" s="462">
        <v>4043.811627</v>
      </c>
      <c r="M310" s="462">
        <v>1243.2737199999999</v>
      </c>
      <c r="N310" s="462">
        <v>4943.4787889999998</v>
      </c>
      <c r="O310" s="462">
        <v>1314.2489700000001</v>
      </c>
      <c r="P310" s="462">
        <v>3464.0744220000001</v>
      </c>
      <c r="Q310" s="462">
        <v>882.073172</v>
      </c>
      <c r="R310" s="462">
        <v>2349.8967109999999</v>
      </c>
      <c r="S310" s="462">
        <v>5075.858553</v>
      </c>
      <c r="T310" s="462">
        <v>15187.615497000001</v>
      </c>
      <c r="U310" s="462">
        <v>36954.359369999998</v>
      </c>
      <c r="V310" s="462">
        <v>6817.5901130000002</v>
      </c>
      <c r="W310" s="462">
        <v>1732.085145</v>
      </c>
      <c r="X310" s="462">
        <v>737.98173199999997</v>
      </c>
      <c r="Y310" s="462">
        <v>686.95254299999999</v>
      </c>
      <c r="Z310" s="462">
        <v>1824.7113409999999</v>
      </c>
      <c r="AA310" s="462">
        <v>22893.170737</v>
      </c>
      <c r="AB310" s="462">
        <v>3657.0454169999998</v>
      </c>
      <c r="AC310" s="462">
        <v>1976.6451159999999</v>
      </c>
      <c r="AD310" s="462">
        <v>12624.859768</v>
      </c>
      <c r="AE310" s="462">
        <v>1824.117221</v>
      </c>
      <c r="AF310" s="462">
        <v>3920.5405249999999</v>
      </c>
      <c r="AG310" s="462">
        <v>4532.198899</v>
      </c>
      <c r="AH310" s="462">
        <v>5960.4026990000002</v>
      </c>
      <c r="AI310" s="462">
        <v>1020.106331</v>
      </c>
      <c r="AJ310" s="462">
        <v>5224.3018279999997</v>
      </c>
      <c r="AK310" s="462">
        <v>1871.228605</v>
      </c>
      <c r="AL310" s="462">
        <v>4642.2138430000005</v>
      </c>
      <c r="AM310" s="462">
        <v>5734.5033540000004</v>
      </c>
      <c r="AN310" s="462">
        <v>4423.3845289999999</v>
      </c>
      <c r="AO310" s="462">
        <v>911.29824799999994</v>
      </c>
      <c r="AP310" s="462">
        <v>3401.2070819999999</v>
      </c>
      <c r="AQ310" s="462">
        <v>791.66949199999999</v>
      </c>
      <c r="AR310" s="462">
        <v>1109.3512940000001</v>
      </c>
      <c r="AS310" s="462">
        <v>1080.4414099999999</v>
      </c>
      <c r="AT310" s="462">
        <v>1574.2202609999999</v>
      </c>
      <c r="AU310" s="462">
        <v>13563.673804</v>
      </c>
      <c r="AV310" s="462">
        <v>1661.837808</v>
      </c>
      <c r="AW310" s="462">
        <v>1746.7100869999999</v>
      </c>
      <c r="AX310" s="462">
        <v>9706.5345209999996</v>
      </c>
      <c r="AY310" s="462">
        <v>3946.522328</v>
      </c>
      <c r="AZ310" s="462">
        <v>2918.4396190000002</v>
      </c>
      <c r="BA310" s="462">
        <v>885.83874500000002</v>
      </c>
      <c r="BB310" s="462">
        <v>2139.3961610000001</v>
      </c>
      <c r="BC310" s="462">
        <v>794.78867600000001</v>
      </c>
      <c r="BD310" s="462">
        <v>1994.8499220000001</v>
      </c>
      <c r="BE310" s="462">
        <v>1632.963117</v>
      </c>
      <c r="BF310" s="462">
        <v>1556.305429</v>
      </c>
      <c r="BG310" s="462">
        <v>785.04406100000006</v>
      </c>
      <c r="BH310" s="462">
        <v>2841.2066180000002</v>
      </c>
      <c r="BI310" s="462">
        <v>1839.4773809999999</v>
      </c>
      <c r="BJ310" s="462">
        <v>9618.6592199999996</v>
      </c>
      <c r="BK310" s="462">
        <v>4212.0369039999996</v>
      </c>
      <c r="BL310" s="641">
        <v>124596.367873</v>
      </c>
      <c r="BM310" s="462">
        <v>1817.1055229999999</v>
      </c>
      <c r="BN310" s="462">
        <v>8286.1946740000003</v>
      </c>
      <c r="BO310" s="462">
        <v>18795.599763999999</v>
      </c>
      <c r="BP310" s="462">
        <v>1281.949024</v>
      </c>
      <c r="BQ310" s="462">
        <v>1017.563313</v>
      </c>
      <c r="BR310" s="462">
        <v>29088.361089000002</v>
      </c>
      <c r="BS310" s="462">
        <v>1533.163967</v>
      </c>
      <c r="BT310" s="462">
        <v>2315.384779</v>
      </c>
      <c r="BU310" s="462">
        <v>1440.6288730000001</v>
      </c>
      <c r="BV310" s="462">
        <v>3831.0173129999998</v>
      </c>
      <c r="BW310" s="462">
        <v>1825.2719460000001</v>
      </c>
      <c r="BX310" s="462">
        <v>44205.281601000002</v>
      </c>
      <c r="BY310" s="462">
        <v>13122.341226</v>
      </c>
      <c r="BZ310" s="462">
        <v>982.73025399999995</v>
      </c>
      <c r="CA310" s="462">
        <v>1969.438703</v>
      </c>
    </row>
    <row r="311" spans="1:79" ht="15" x14ac:dyDescent="0.25">
      <c r="A311" s="449">
        <v>155</v>
      </c>
      <c r="B311" s="443"/>
      <c r="C311" s="443"/>
      <c r="D311" s="444" t="s">
        <v>452</v>
      </c>
      <c r="E311" s="462">
        <v>766.30363399999999</v>
      </c>
      <c r="F311" s="462">
        <v>936.54625999999996</v>
      </c>
      <c r="G311" s="462">
        <v>2462.1025850000001</v>
      </c>
      <c r="H311" s="462">
        <v>19435.527395000001</v>
      </c>
      <c r="I311" s="462">
        <v>2826.9904190000002</v>
      </c>
      <c r="J311" s="462">
        <v>540.99967500000002</v>
      </c>
      <c r="K311" s="462">
        <v>483.59392500000001</v>
      </c>
      <c r="L311" s="462">
        <v>2096.1434760000002</v>
      </c>
      <c r="M311" s="462">
        <v>765.94522500000005</v>
      </c>
      <c r="N311" s="462">
        <v>3702.449447</v>
      </c>
      <c r="O311" s="462">
        <v>802.12849000000006</v>
      </c>
      <c r="P311" s="462">
        <v>1828.160347</v>
      </c>
      <c r="Q311" s="462">
        <v>522.39710300000002</v>
      </c>
      <c r="R311" s="462">
        <v>1454.2366039999999</v>
      </c>
      <c r="S311" s="462">
        <v>2501.9802420000001</v>
      </c>
      <c r="T311" s="462">
        <v>6997.3616050000001</v>
      </c>
      <c r="U311" s="462">
        <v>7611.8468519999997</v>
      </c>
      <c r="V311" s="462">
        <v>4240.9289120000003</v>
      </c>
      <c r="W311" s="462">
        <v>970.12859400000002</v>
      </c>
      <c r="X311" s="462">
        <v>402.35409800000002</v>
      </c>
      <c r="Y311" s="462">
        <v>417.30379699999997</v>
      </c>
      <c r="Z311" s="462">
        <v>1103.8647510000001</v>
      </c>
      <c r="AA311" s="462">
        <v>8645.3200770000003</v>
      </c>
      <c r="AB311" s="462">
        <v>1910.992105</v>
      </c>
      <c r="AC311" s="462">
        <v>1241.7290250000001</v>
      </c>
      <c r="AD311" s="462">
        <v>6192.202593</v>
      </c>
      <c r="AE311" s="462">
        <v>1041.8667089999999</v>
      </c>
      <c r="AF311" s="462">
        <v>2236.2632840000001</v>
      </c>
      <c r="AG311" s="462">
        <v>3376.2986620000001</v>
      </c>
      <c r="AH311" s="462">
        <v>4074.0764760000002</v>
      </c>
      <c r="AI311" s="462">
        <v>622.41544699999997</v>
      </c>
      <c r="AJ311" s="462">
        <v>2818.1150320000002</v>
      </c>
      <c r="AK311" s="462">
        <v>1059.5933439999999</v>
      </c>
      <c r="AL311" s="462">
        <v>2269.7874400000001</v>
      </c>
      <c r="AM311" s="462">
        <v>3148.3066370000001</v>
      </c>
      <c r="AN311" s="462">
        <v>2426.260714</v>
      </c>
      <c r="AO311" s="462">
        <v>572.82147799999996</v>
      </c>
      <c r="AP311" s="462">
        <v>1870.305773</v>
      </c>
      <c r="AQ311" s="462">
        <v>469.14505300000002</v>
      </c>
      <c r="AR311" s="462">
        <v>643.15572899999995</v>
      </c>
      <c r="AS311" s="462">
        <v>681.16450099999997</v>
      </c>
      <c r="AT311" s="462">
        <v>932.90007500000002</v>
      </c>
      <c r="AU311" s="462">
        <v>5863.0063220000002</v>
      </c>
      <c r="AV311" s="462">
        <v>933.69267400000001</v>
      </c>
      <c r="AW311" s="462">
        <v>995.47329400000001</v>
      </c>
      <c r="AX311" s="462">
        <v>4560.5778810000002</v>
      </c>
      <c r="AY311" s="462">
        <v>2708.200644</v>
      </c>
      <c r="AZ311" s="462">
        <v>1845.3817859999999</v>
      </c>
      <c r="BA311" s="462">
        <v>537.92113900000004</v>
      </c>
      <c r="BB311" s="462">
        <v>1670.7889399999999</v>
      </c>
      <c r="BC311" s="462">
        <v>466.035866</v>
      </c>
      <c r="BD311" s="462">
        <v>1196.28278</v>
      </c>
      <c r="BE311" s="462">
        <v>965.72267999999997</v>
      </c>
      <c r="BF311" s="462">
        <v>912.424261</v>
      </c>
      <c r="BG311" s="462">
        <v>470.11491100000001</v>
      </c>
      <c r="BH311" s="462">
        <v>1750.9080759999999</v>
      </c>
      <c r="BI311" s="462">
        <v>1116.413965</v>
      </c>
      <c r="BJ311" s="462">
        <v>4738.4208559999997</v>
      </c>
      <c r="BK311" s="462">
        <v>2714.8605069999999</v>
      </c>
      <c r="BL311" s="641">
        <v>30682.678362999999</v>
      </c>
      <c r="BM311" s="462">
        <v>1068.168273</v>
      </c>
      <c r="BN311" s="462">
        <v>5885.3781630000003</v>
      </c>
      <c r="BO311" s="462">
        <v>7102.1386350000002</v>
      </c>
      <c r="BP311" s="462">
        <v>707.89246300000002</v>
      </c>
      <c r="BQ311" s="462">
        <v>605.77522099999999</v>
      </c>
      <c r="BR311" s="462">
        <v>8751.8136350000004</v>
      </c>
      <c r="BS311" s="462">
        <v>951.92537000000004</v>
      </c>
      <c r="BT311" s="462">
        <v>1331.364851</v>
      </c>
      <c r="BU311" s="462">
        <v>839.01889300000005</v>
      </c>
      <c r="BV311" s="462">
        <v>2226.6369490000002</v>
      </c>
      <c r="BW311" s="462">
        <v>1095.519996</v>
      </c>
      <c r="BX311" s="462">
        <v>14025.823112</v>
      </c>
      <c r="BY311" s="462">
        <v>6034.5663409999997</v>
      </c>
      <c r="BZ311" s="462">
        <v>507.74804</v>
      </c>
      <c r="CA311" s="462">
        <v>1162.8691309999999</v>
      </c>
    </row>
    <row r="312" spans="1:79" ht="15" x14ac:dyDescent="0.25">
      <c r="A312" s="449">
        <v>156</v>
      </c>
      <c r="B312" s="440"/>
      <c r="C312" s="441" t="s">
        <v>543</v>
      </c>
      <c r="D312" s="442" t="s">
        <v>0</v>
      </c>
      <c r="E312" s="461">
        <v>1.5415430000000001</v>
      </c>
      <c r="F312" s="461">
        <v>4.8754530000000003</v>
      </c>
      <c r="G312" s="461">
        <v>80.723156000000003</v>
      </c>
      <c r="H312" s="461">
        <v>8365.9105720000007</v>
      </c>
      <c r="I312" s="461">
        <v>126.37768800000001</v>
      </c>
      <c r="J312" s="461">
        <v>1.4804580000000001</v>
      </c>
      <c r="K312" s="461">
        <v>5.0543969999999998</v>
      </c>
      <c r="L312" s="461">
        <v>180.33666500000001</v>
      </c>
      <c r="M312" s="461">
        <v>3.8241139999999998</v>
      </c>
      <c r="N312" s="461">
        <v>578.69300399999997</v>
      </c>
      <c r="O312" s="461">
        <v>4.175179</v>
      </c>
      <c r="P312" s="461">
        <v>99.753743999999998</v>
      </c>
      <c r="Q312" s="461">
        <v>1.449732</v>
      </c>
      <c r="R312" s="461">
        <v>16.125525</v>
      </c>
      <c r="S312" s="461">
        <v>532.95329400000003</v>
      </c>
      <c r="T312" s="461">
        <v>1014.372697</v>
      </c>
      <c r="U312" s="461">
        <v>8450.7513409999992</v>
      </c>
      <c r="V312" s="461">
        <v>932.25474199999996</v>
      </c>
      <c r="W312" s="461">
        <v>25.322042</v>
      </c>
      <c r="X312" s="461">
        <v>3.1339109999999999</v>
      </c>
      <c r="Y312" s="461">
        <v>1.0640419999999999</v>
      </c>
      <c r="Z312" s="461">
        <v>4.704383</v>
      </c>
      <c r="AA312" s="461">
        <v>2858.6144469999999</v>
      </c>
      <c r="AB312" s="461">
        <v>458.88752499999998</v>
      </c>
      <c r="AC312" s="461">
        <v>20.459477</v>
      </c>
      <c r="AD312" s="461">
        <v>530.28683100000001</v>
      </c>
      <c r="AE312" s="461">
        <v>15.613338000000001</v>
      </c>
      <c r="AF312" s="461">
        <v>69.694242000000003</v>
      </c>
      <c r="AG312" s="461">
        <v>441.89639099999999</v>
      </c>
      <c r="AH312" s="461">
        <v>581.77768500000002</v>
      </c>
      <c r="AI312" s="461">
        <v>3.9910890000000001</v>
      </c>
      <c r="AJ312" s="461">
        <v>220.83202199999999</v>
      </c>
      <c r="AK312" s="461">
        <v>34.240157000000004</v>
      </c>
      <c r="AL312" s="461">
        <v>354.39922799999999</v>
      </c>
      <c r="AM312" s="461">
        <v>113.97877200000001</v>
      </c>
      <c r="AN312" s="461">
        <v>444.97024699999997</v>
      </c>
      <c r="AO312" s="461">
        <v>11.313924999999999</v>
      </c>
      <c r="AP312" s="461">
        <v>139.91904</v>
      </c>
      <c r="AQ312" s="461">
        <v>0.399258</v>
      </c>
      <c r="AR312" s="461">
        <v>5.9427640000000004</v>
      </c>
      <c r="AS312" s="461">
        <v>1.84701</v>
      </c>
      <c r="AT312" s="461">
        <v>10.164040999999999</v>
      </c>
      <c r="AU312" s="461">
        <v>2544.3120509999999</v>
      </c>
      <c r="AV312" s="461">
        <v>29.023477</v>
      </c>
      <c r="AW312" s="461">
        <v>25.128297</v>
      </c>
      <c r="AX312" s="461">
        <v>559.74595199999999</v>
      </c>
      <c r="AY312" s="461">
        <v>33.892657999999997</v>
      </c>
      <c r="AZ312" s="461">
        <v>633.19976999999994</v>
      </c>
      <c r="BA312" s="461">
        <v>5.8860219999999996</v>
      </c>
      <c r="BB312" s="461">
        <v>248.27901600000001</v>
      </c>
      <c r="BC312" s="461">
        <v>2.6106090000000002</v>
      </c>
      <c r="BD312" s="461">
        <v>7.2124620000000004</v>
      </c>
      <c r="BE312" s="461">
        <v>22.598748000000001</v>
      </c>
      <c r="BF312" s="461">
        <v>5.9033379999999998</v>
      </c>
      <c r="BG312" s="461">
        <v>4.1395850000000003</v>
      </c>
      <c r="BH312" s="461">
        <v>33.410057000000002</v>
      </c>
      <c r="BI312" s="461">
        <v>7.0674549999999998</v>
      </c>
      <c r="BJ312" s="461">
        <v>768.14111700000001</v>
      </c>
      <c r="BK312" s="461">
        <v>1013.995525</v>
      </c>
      <c r="BL312" s="640">
        <v>19397.80027</v>
      </c>
      <c r="BM312" s="461">
        <v>21.163606000000001</v>
      </c>
      <c r="BN312" s="461">
        <v>1639.8568359999999</v>
      </c>
      <c r="BO312" s="461">
        <v>3789.673221</v>
      </c>
      <c r="BP312" s="461">
        <v>15.191888000000001</v>
      </c>
      <c r="BQ312" s="461">
        <v>5.8987059999999998</v>
      </c>
      <c r="BR312" s="461">
        <v>2977.1343700000002</v>
      </c>
      <c r="BS312" s="461">
        <v>4.9535809999999998</v>
      </c>
      <c r="BT312" s="461">
        <v>91.267259999999993</v>
      </c>
      <c r="BU312" s="461">
        <v>13.061797</v>
      </c>
      <c r="BV312" s="461">
        <v>77.445915999999997</v>
      </c>
      <c r="BW312" s="461">
        <v>9.4337800000000005</v>
      </c>
      <c r="BX312" s="461">
        <v>5378.384172</v>
      </c>
      <c r="BY312" s="461">
        <v>1158.120283</v>
      </c>
      <c r="BZ312" s="461">
        <v>35.293219999999998</v>
      </c>
      <c r="CA312" s="461">
        <v>13.129435000000001</v>
      </c>
    </row>
    <row r="313" spans="1:79" ht="15" x14ac:dyDescent="0.25">
      <c r="A313" s="449">
        <v>157</v>
      </c>
      <c r="B313" s="440"/>
      <c r="C313" s="441"/>
      <c r="D313" s="442" t="s">
        <v>451</v>
      </c>
      <c r="E313" s="461">
        <v>3.489735</v>
      </c>
      <c r="F313" s="461">
        <v>9.9719809999999995</v>
      </c>
      <c r="G313" s="461">
        <v>207.146964</v>
      </c>
      <c r="H313" s="461">
        <v>22324.366984</v>
      </c>
      <c r="I313" s="461">
        <v>262.449949</v>
      </c>
      <c r="J313" s="461">
        <v>3.9346269999999999</v>
      </c>
      <c r="K313" s="461">
        <v>11.675316</v>
      </c>
      <c r="L313" s="461">
        <v>224.707233</v>
      </c>
      <c r="M313" s="461">
        <v>10.273546</v>
      </c>
      <c r="N313" s="461">
        <v>2566.37977</v>
      </c>
      <c r="O313" s="461">
        <v>7.2131460000000001</v>
      </c>
      <c r="P313" s="461">
        <v>175.83411799999999</v>
      </c>
      <c r="Q313" s="461">
        <v>1.8555729999999999</v>
      </c>
      <c r="R313" s="461">
        <v>22.676323</v>
      </c>
      <c r="S313" s="461">
        <v>2116.9494519999998</v>
      </c>
      <c r="T313" s="461">
        <v>2177.1806430000001</v>
      </c>
      <c r="U313" s="461">
        <v>16553.771113999999</v>
      </c>
      <c r="V313" s="461">
        <v>3456.7492299999999</v>
      </c>
      <c r="W313" s="461">
        <v>16.892786999999998</v>
      </c>
      <c r="X313" s="461">
        <v>4.5942769999999999</v>
      </c>
      <c r="Y313" s="461">
        <v>2.9967290000000002</v>
      </c>
      <c r="Z313" s="461">
        <v>10.195555000000001</v>
      </c>
      <c r="AA313" s="461">
        <v>5996.8092889999998</v>
      </c>
      <c r="AB313" s="461">
        <v>1232.8454710000001</v>
      </c>
      <c r="AC313" s="461">
        <v>17.528853999999999</v>
      </c>
      <c r="AD313" s="461">
        <v>1802.609565</v>
      </c>
      <c r="AE313" s="461">
        <v>19.209493999999999</v>
      </c>
      <c r="AF313" s="461">
        <v>150.471341</v>
      </c>
      <c r="AG313" s="461">
        <v>2360.064797</v>
      </c>
      <c r="AH313" s="461">
        <v>2322.5510949999998</v>
      </c>
      <c r="AI313" s="461">
        <v>9.5525459999999995</v>
      </c>
      <c r="AJ313" s="461">
        <v>299.27269899999999</v>
      </c>
      <c r="AK313" s="461">
        <v>41.412599</v>
      </c>
      <c r="AL313" s="461">
        <v>704.61261500000001</v>
      </c>
      <c r="AM313" s="461">
        <v>323.87055199999998</v>
      </c>
      <c r="AN313" s="461">
        <v>1742.8349430000001</v>
      </c>
      <c r="AO313" s="461">
        <v>7.9507940000000001</v>
      </c>
      <c r="AP313" s="461">
        <v>129.43105800000001</v>
      </c>
      <c r="AQ313" s="461">
        <v>0.755077</v>
      </c>
      <c r="AR313" s="461">
        <v>8.9327009999999998</v>
      </c>
      <c r="AS313" s="461">
        <v>5.6489380000000002</v>
      </c>
      <c r="AT313" s="461">
        <v>14.936655999999999</v>
      </c>
      <c r="AU313" s="461">
        <v>6361.9693340000003</v>
      </c>
      <c r="AV313" s="461">
        <v>17.074244</v>
      </c>
      <c r="AW313" s="461">
        <v>36.168647999999997</v>
      </c>
      <c r="AX313" s="461">
        <v>2051.803778</v>
      </c>
      <c r="AY313" s="461">
        <v>83.912606999999994</v>
      </c>
      <c r="AZ313" s="461">
        <v>2247.3270670000002</v>
      </c>
      <c r="BA313" s="461">
        <v>12.064741</v>
      </c>
      <c r="BB313" s="461">
        <v>1161.5727629999999</v>
      </c>
      <c r="BC313" s="461">
        <v>8.3366600000000002</v>
      </c>
      <c r="BD313" s="461">
        <v>13.632844</v>
      </c>
      <c r="BE313" s="461">
        <v>29.516124999999999</v>
      </c>
      <c r="BF313" s="461">
        <v>9.5977440000000005</v>
      </c>
      <c r="BG313" s="461">
        <v>7.8013310000000002</v>
      </c>
      <c r="BH313" s="461">
        <v>86.683960999999996</v>
      </c>
      <c r="BI313" s="461">
        <v>11.064418</v>
      </c>
      <c r="BJ313" s="461">
        <v>2962.2015780000002</v>
      </c>
      <c r="BK313" s="461">
        <v>3422.4817859999998</v>
      </c>
      <c r="BL313" s="640">
        <v>42417.935467000003</v>
      </c>
      <c r="BM313" s="461">
        <v>42.442934000000001</v>
      </c>
      <c r="BN313" s="461">
        <v>7514.8320919999996</v>
      </c>
      <c r="BO313" s="461">
        <v>6127.5739729999996</v>
      </c>
      <c r="BP313" s="461">
        <v>11.490066000000001</v>
      </c>
      <c r="BQ313" s="461">
        <v>14.908296</v>
      </c>
      <c r="BR313" s="461">
        <v>8101.1100630000001</v>
      </c>
      <c r="BS313" s="461">
        <v>16.076848999999999</v>
      </c>
      <c r="BT313" s="461">
        <v>73.971498999999994</v>
      </c>
      <c r="BU313" s="461">
        <v>13.528297999999999</v>
      </c>
      <c r="BV313" s="461">
        <v>195.65690599999999</v>
      </c>
      <c r="BW313" s="461">
        <v>22.326070000000001</v>
      </c>
      <c r="BX313" s="461">
        <v>12766.390345</v>
      </c>
      <c r="BY313" s="461">
        <v>2289.8626479999998</v>
      </c>
      <c r="BZ313" s="461">
        <v>18.062944999999999</v>
      </c>
      <c r="CA313" s="461">
        <v>33.806610999999997</v>
      </c>
    </row>
    <row r="314" spans="1:79" ht="15" x14ac:dyDescent="0.25">
      <c r="A314" s="449">
        <v>158</v>
      </c>
      <c r="B314" s="440"/>
      <c r="C314" s="441"/>
      <c r="D314" s="442" t="s">
        <v>1</v>
      </c>
      <c r="E314" s="461">
        <v>7.1298839999999997</v>
      </c>
      <c r="F314" s="461">
        <v>17.757301999999999</v>
      </c>
      <c r="G314" s="461">
        <v>369.68916100000001</v>
      </c>
      <c r="H314" s="461">
        <v>41309.451021000001</v>
      </c>
      <c r="I314" s="461">
        <v>500.52984900000001</v>
      </c>
      <c r="J314" s="461">
        <v>6.9242169999999996</v>
      </c>
      <c r="K314" s="461">
        <v>16.090945000000001</v>
      </c>
      <c r="L314" s="461">
        <v>535.91019200000005</v>
      </c>
      <c r="M314" s="461">
        <v>14.247528000000001</v>
      </c>
      <c r="N314" s="461">
        <v>1396.846814</v>
      </c>
      <c r="O314" s="461">
        <v>12.639443</v>
      </c>
      <c r="P314" s="461">
        <v>359.84806900000001</v>
      </c>
      <c r="Q314" s="461">
        <v>4.2778299999999998</v>
      </c>
      <c r="R314" s="461">
        <v>51.256112999999999</v>
      </c>
      <c r="S314" s="461">
        <v>1472.881048</v>
      </c>
      <c r="T314" s="461">
        <v>3830.9066819999998</v>
      </c>
      <c r="U314" s="461">
        <v>25266.142631999999</v>
      </c>
      <c r="V314" s="461">
        <v>2249.0344700000001</v>
      </c>
      <c r="W314" s="461">
        <v>44.707839</v>
      </c>
      <c r="X314" s="461">
        <v>8.2552789999999998</v>
      </c>
      <c r="Y314" s="461">
        <v>4.0625859999999996</v>
      </c>
      <c r="Z314" s="461">
        <v>18.880523</v>
      </c>
      <c r="AA314" s="461">
        <v>9147.8301749999991</v>
      </c>
      <c r="AB314" s="461">
        <v>861.44288900000004</v>
      </c>
      <c r="AC314" s="461">
        <v>36.079562000000003</v>
      </c>
      <c r="AD314" s="461">
        <v>2718.0214460000002</v>
      </c>
      <c r="AE314" s="461">
        <v>38.756923999999998</v>
      </c>
      <c r="AF314" s="461">
        <v>281.08137799999997</v>
      </c>
      <c r="AG314" s="461">
        <v>1205.987869</v>
      </c>
      <c r="AH314" s="461">
        <v>1446.4993919999999</v>
      </c>
      <c r="AI314" s="461">
        <v>16.869199999999999</v>
      </c>
      <c r="AJ314" s="461">
        <v>652.968254</v>
      </c>
      <c r="AK314" s="461">
        <v>89.091093000000001</v>
      </c>
      <c r="AL314" s="461">
        <v>853.36931700000002</v>
      </c>
      <c r="AM314" s="461">
        <v>508.29899</v>
      </c>
      <c r="AN314" s="461">
        <v>1052.432057</v>
      </c>
      <c r="AO314" s="461">
        <v>24.102989000000001</v>
      </c>
      <c r="AP314" s="461">
        <v>286.22323399999999</v>
      </c>
      <c r="AQ314" s="461">
        <v>1.3756550000000001</v>
      </c>
      <c r="AR314" s="461">
        <v>16.519691000000002</v>
      </c>
      <c r="AS314" s="461">
        <v>9.7499040000000008</v>
      </c>
      <c r="AT314" s="461">
        <v>31.7301</v>
      </c>
      <c r="AU314" s="461">
        <v>6426.7741830000004</v>
      </c>
      <c r="AV314" s="461">
        <v>58.598354</v>
      </c>
      <c r="AW314" s="461">
        <v>77.589673000000005</v>
      </c>
      <c r="AX314" s="461">
        <v>4032.5500470000002</v>
      </c>
      <c r="AY314" s="461">
        <v>96.722232000000005</v>
      </c>
      <c r="AZ314" s="461">
        <v>1178.656743</v>
      </c>
      <c r="BA314" s="461">
        <v>20.127247000000001</v>
      </c>
      <c r="BB314" s="461">
        <v>597.788095</v>
      </c>
      <c r="BC314" s="461">
        <v>13.453578</v>
      </c>
      <c r="BD314" s="461">
        <v>22.561052</v>
      </c>
      <c r="BE314" s="461">
        <v>68.038365999999996</v>
      </c>
      <c r="BF314" s="461">
        <v>16.438552999999999</v>
      </c>
      <c r="BG314" s="461">
        <v>13.487968</v>
      </c>
      <c r="BH314" s="461">
        <v>125.13906799999999</v>
      </c>
      <c r="BI314" s="461">
        <v>24.184380999999998</v>
      </c>
      <c r="BJ314" s="461">
        <v>2530.0962</v>
      </c>
      <c r="BK314" s="461">
        <v>1863.3742540000001</v>
      </c>
      <c r="BL314" s="640">
        <v>79252.476620999994</v>
      </c>
      <c r="BM314" s="461">
        <v>82.085809999999995</v>
      </c>
      <c r="BN314" s="461">
        <v>3699.1363379999998</v>
      </c>
      <c r="BO314" s="461">
        <v>8981.9762570000003</v>
      </c>
      <c r="BP314" s="461">
        <v>33.197498000000003</v>
      </c>
      <c r="BQ314" s="461">
        <v>15.580769999999999</v>
      </c>
      <c r="BR314" s="461">
        <v>15210.343379</v>
      </c>
      <c r="BS314" s="461">
        <v>27.453689000000001</v>
      </c>
      <c r="BT314" s="461">
        <v>163.273267</v>
      </c>
      <c r="BU314" s="461">
        <v>31.850555</v>
      </c>
      <c r="BV314" s="461">
        <v>303.25171899999998</v>
      </c>
      <c r="BW314" s="461">
        <v>32.738619999999997</v>
      </c>
      <c r="BX314" s="461">
        <v>21579.963390000001</v>
      </c>
      <c r="BY314" s="461">
        <v>3157.1100839999999</v>
      </c>
      <c r="BZ314" s="461">
        <v>50.129648000000003</v>
      </c>
      <c r="CA314" s="461">
        <v>58.962249999999997</v>
      </c>
    </row>
    <row r="315" spans="1:79" ht="15" x14ac:dyDescent="0.25">
      <c r="A315" s="449">
        <v>159</v>
      </c>
      <c r="B315" s="440"/>
      <c r="C315" s="441"/>
      <c r="D315" s="442" t="s">
        <v>452</v>
      </c>
      <c r="E315" s="461">
        <v>7.7871999999999997E-2</v>
      </c>
      <c r="F315" s="461">
        <v>0.19009899999999999</v>
      </c>
      <c r="G315" s="461">
        <v>4.9088919999999998</v>
      </c>
      <c r="H315" s="461">
        <v>569.131844</v>
      </c>
      <c r="I315" s="461">
        <v>7.1244069999999997</v>
      </c>
      <c r="J315" s="461">
        <v>8.3524000000000001E-2</v>
      </c>
      <c r="K315" s="461">
        <v>0.68211299999999997</v>
      </c>
      <c r="L315" s="461">
        <v>4.6001219999999998</v>
      </c>
      <c r="M315" s="461">
        <v>0.383461</v>
      </c>
      <c r="N315" s="461">
        <v>176.68786800000001</v>
      </c>
      <c r="O315" s="461">
        <v>0.22525400000000001</v>
      </c>
      <c r="P315" s="461">
        <v>3.6694619999999998</v>
      </c>
      <c r="Q315" s="461">
        <v>4.6779000000000001E-2</v>
      </c>
      <c r="R315" s="461">
        <v>0.48148400000000002</v>
      </c>
      <c r="S315" s="461">
        <v>44.369475999999999</v>
      </c>
      <c r="T315" s="461">
        <v>70.762270999999998</v>
      </c>
      <c r="U315" s="461">
        <v>277.649565</v>
      </c>
      <c r="V315" s="461">
        <v>258.72721899999999</v>
      </c>
      <c r="W315" s="461">
        <v>0.35500100000000001</v>
      </c>
      <c r="X315" s="461">
        <v>0.18340300000000001</v>
      </c>
      <c r="Y315" s="461">
        <v>0.115497</v>
      </c>
      <c r="Z315" s="461">
        <v>0.19147</v>
      </c>
      <c r="AA315" s="461">
        <v>118.340509</v>
      </c>
      <c r="AB315" s="461">
        <v>31.79072</v>
      </c>
      <c r="AC315" s="461">
        <v>0.44122499999999998</v>
      </c>
      <c r="AD315" s="461">
        <v>55.859597000000001</v>
      </c>
      <c r="AE315" s="461">
        <v>0.53234999999999999</v>
      </c>
      <c r="AF315" s="461">
        <v>2.7797399999999999</v>
      </c>
      <c r="AG315" s="461">
        <v>155.94019700000001</v>
      </c>
      <c r="AH315" s="461">
        <v>157.49722600000001</v>
      </c>
      <c r="AI315" s="461">
        <v>0.206371</v>
      </c>
      <c r="AJ315" s="461">
        <v>5.9754849999999999</v>
      </c>
      <c r="AK315" s="461">
        <v>0.72754799999999997</v>
      </c>
      <c r="AL315" s="461">
        <v>34.510286000000001</v>
      </c>
      <c r="AM315" s="461">
        <v>15.565837999999999</v>
      </c>
      <c r="AN315" s="461">
        <v>41.692790000000002</v>
      </c>
      <c r="AO315" s="461">
        <v>0.21498700000000001</v>
      </c>
      <c r="AP315" s="461">
        <v>3.4607030000000001</v>
      </c>
      <c r="AQ315" s="461">
        <v>1.2857E-2</v>
      </c>
      <c r="AR315" s="461">
        <v>0.22100400000000001</v>
      </c>
      <c r="AS315" s="461">
        <v>0.152445</v>
      </c>
      <c r="AT315" s="461">
        <v>0.30522700000000003</v>
      </c>
      <c r="AU315" s="461">
        <v>442.36610100000001</v>
      </c>
      <c r="AV315" s="461">
        <v>0.53295300000000001</v>
      </c>
      <c r="AW315" s="461">
        <v>0.86530499999999999</v>
      </c>
      <c r="AX315" s="461">
        <v>102.716317</v>
      </c>
      <c r="AY315" s="461">
        <v>4.3923810000000003</v>
      </c>
      <c r="AZ315" s="461">
        <v>180.502927</v>
      </c>
      <c r="BA315" s="461">
        <v>0.25603199999999998</v>
      </c>
      <c r="BB315" s="461">
        <v>81.320113000000006</v>
      </c>
      <c r="BC315" s="461">
        <v>0.194492</v>
      </c>
      <c r="BD315" s="461">
        <v>0.55631799999999998</v>
      </c>
      <c r="BE315" s="461">
        <v>0.58941399999999999</v>
      </c>
      <c r="BF315" s="461">
        <v>0.17058599999999999</v>
      </c>
      <c r="BG315" s="461">
        <v>0.19137100000000001</v>
      </c>
      <c r="BH315" s="461">
        <v>5.5868729999999998</v>
      </c>
      <c r="BI315" s="461">
        <v>0.24546599999999999</v>
      </c>
      <c r="BJ315" s="461">
        <v>63.984591999999999</v>
      </c>
      <c r="BK315" s="461">
        <v>280.427435</v>
      </c>
      <c r="BL315" s="640">
        <v>1199.5384260000001</v>
      </c>
      <c r="BM315" s="461">
        <v>0.99809099999999995</v>
      </c>
      <c r="BN315" s="461">
        <v>643.74783100000002</v>
      </c>
      <c r="BO315" s="461">
        <v>221.084519</v>
      </c>
      <c r="BP315" s="461">
        <v>0.34022000000000002</v>
      </c>
      <c r="BQ315" s="461">
        <v>0.49208299999999999</v>
      </c>
      <c r="BR315" s="461">
        <v>131.28876500000001</v>
      </c>
      <c r="BS315" s="461">
        <v>0.38426500000000002</v>
      </c>
      <c r="BT315" s="461">
        <v>2.2061519999999999</v>
      </c>
      <c r="BU315" s="461">
        <v>0.270926</v>
      </c>
      <c r="BV315" s="461">
        <v>9.0336669999999994</v>
      </c>
      <c r="BW315" s="461">
        <v>0.553145</v>
      </c>
      <c r="BX315" s="461">
        <v>236.03446199999999</v>
      </c>
      <c r="BY315" s="461">
        <v>121.971383</v>
      </c>
      <c r="BZ315" s="461">
        <v>0.33568399999999998</v>
      </c>
      <c r="CA315" s="461">
        <v>0.59786099999999998</v>
      </c>
    </row>
    <row r="316" spans="1:79" ht="15" x14ac:dyDescent="0.25">
      <c r="A316" s="449">
        <v>160</v>
      </c>
      <c r="B316" s="457" t="s">
        <v>2</v>
      </c>
      <c r="C316" s="457" t="s">
        <v>544</v>
      </c>
      <c r="D316" s="458" t="s">
        <v>0</v>
      </c>
      <c r="E316" s="463">
        <v>20139.882850000002</v>
      </c>
      <c r="F316" s="463">
        <v>19235.135238999999</v>
      </c>
      <c r="G316" s="463">
        <v>49718.591853999998</v>
      </c>
      <c r="H316" s="463">
        <v>354814.33433899999</v>
      </c>
      <c r="I316" s="463">
        <v>80616.285505000007</v>
      </c>
      <c r="J316" s="463">
        <v>11987.015794000001</v>
      </c>
      <c r="K316" s="463">
        <v>12369.603972999999</v>
      </c>
      <c r="L316" s="463">
        <v>61835.377452000001</v>
      </c>
      <c r="M316" s="463">
        <v>12218.303169000001</v>
      </c>
      <c r="N316" s="463">
        <v>62614.243761999998</v>
      </c>
      <c r="O316" s="463">
        <v>16318.27828</v>
      </c>
      <c r="P316" s="463">
        <v>44709.918256999998</v>
      </c>
      <c r="Q316" s="463">
        <v>25924.402807999999</v>
      </c>
      <c r="R316" s="463">
        <v>42523.043728999997</v>
      </c>
      <c r="S316" s="463">
        <v>40786.478731000003</v>
      </c>
      <c r="T316" s="463">
        <v>176289.11111900001</v>
      </c>
      <c r="U316" s="463">
        <v>107299.265961</v>
      </c>
      <c r="V316" s="463">
        <v>40473.7451</v>
      </c>
      <c r="W316" s="463">
        <v>23500.353244999998</v>
      </c>
      <c r="X316" s="463">
        <v>9756.2593639999996</v>
      </c>
      <c r="Y316" s="463">
        <v>8456.9439160000002</v>
      </c>
      <c r="Z316" s="463">
        <v>21516.668257000001</v>
      </c>
      <c r="AA316" s="463">
        <v>215451.62203599999</v>
      </c>
      <c r="AB316" s="463">
        <v>47103.664457999999</v>
      </c>
      <c r="AC316" s="463">
        <v>19364.073410000001</v>
      </c>
      <c r="AD316" s="463">
        <v>128371.11105199999</v>
      </c>
      <c r="AE316" s="463">
        <v>43177.511902999999</v>
      </c>
      <c r="AF316" s="463">
        <v>51329.607613</v>
      </c>
      <c r="AG316" s="463">
        <v>37948.619862</v>
      </c>
      <c r="AH316" s="463">
        <v>68125.944885000004</v>
      </c>
      <c r="AI316" s="463">
        <v>15090.484524</v>
      </c>
      <c r="AJ316" s="463">
        <v>70795.415871999998</v>
      </c>
      <c r="AK316" s="463">
        <v>22074.309968000001</v>
      </c>
      <c r="AL316" s="463">
        <v>36593.234745000002</v>
      </c>
      <c r="AM316" s="463">
        <v>94722.989253000007</v>
      </c>
      <c r="AN316" s="463">
        <v>30741.084438000002</v>
      </c>
      <c r="AO316" s="463">
        <v>22335.318662000001</v>
      </c>
      <c r="AP316" s="463">
        <v>64437.779225999999</v>
      </c>
      <c r="AQ316" s="463">
        <v>8076.7276970000003</v>
      </c>
      <c r="AR316" s="463">
        <v>17423.853899000002</v>
      </c>
      <c r="AS316" s="463">
        <v>13409.303763</v>
      </c>
      <c r="AT316" s="463">
        <v>31815.838521000001</v>
      </c>
      <c r="AU316" s="463">
        <v>178162.95552600001</v>
      </c>
      <c r="AV316" s="463">
        <v>62991.124760999999</v>
      </c>
      <c r="AW316" s="463">
        <v>32985.711679</v>
      </c>
      <c r="AX316" s="463">
        <v>59625.385069999997</v>
      </c>
      <c r="AY316" s="463">
        <v>36345.130519999999</v>
      </c>
      <c r="AZ316" s="463">
        <v>17030.267144000001</v>
      </c>
      <c r="BA316" s="463">
        <v>13778.904358</v>
      </c>
      <c r="BB316" s="463">
        <v>23057.132254</v>
      </c>
      <c r="BC316" s="463">
        <v>11589.267645</v>
      </c>
      <c r="BD316" s="463">
        <v>32797.789719</v>
      </c>
      <c r="BE316" s="463">
        <v>25526.830531</v>
      </c>
      <c r="BF316" s="463">
        <v>14201.399421</v>
      </c>
      <c r="BG316" s="463">
        <v>20764.381827000001</v>
      </c>
      <c r="BH316" s="463">
        <v>49249.181489000002</v>
      </c>
      <c r="BI316" s="463">
        <v>35581.120412999997</v>
      </c>
      <c r="BJ316" s="463">
        <v>76721.610568000004</v>
      </c>
      <c r="BK316" s="463">
        <v>26397.717773</v>
      </c>
      <c r="BL316" s="463">
        <v>908128.76475600002</v>
      </c>
      <c r="BM316" s="463">
        <v>25283.607271000001</v>
      </c>
      <c r="BN316" s="463">
        <v>25722.53284</v>
      </c>
      <c r="BO316" s="463">
        <v>237820.75789899999</v>
      </c>
      <c r="BP316" s="463">
        <v>46183.323472999997</v>
      </c>
      <c r="BQ316" s="463">
        <v>9242.7187620000004</v>
      </c>
      <c r="BR316" s="463">
        <v>214926.35086599999</v>
      </c>
      <c r="BS316" s="463">
        <v>16666.64345</v>
      </c>
      <c r="BT316" s="463">
        <v>33518.354195</v>
      </c>
      <c r="BU316" s="463">
        <v>23396.684497999999</v>
      </c>
      <c r="BV316" s="463">
        <v>54856.675934999999</v>
      </c>
      <c r="BW316" s="463">
        <v>31573.132248000002</v>
      </c>
      <c r="BX316" s="463">
        <v>252030.551374</v>
      </c>
      <c r="BY316" s="463">
        <v>153872.73320799999</v>
      </c>
      <c r="BZ316" s="463">
        <v>6751.8347839999997</v>
      </c>
      <c r="CA316" s="463">
        <v>24300.174633999999</v>
      </c>
    </row>
    <row r="317" spans="1:79" ht="15" x14ac:dyDescent="0.25">
      <c r="A317" s="449">
        <v>161</v>
      </c>
      <c r="B317" s="457"/>
      <c r="C317" s="457"/>
      <c r="D317" s="458" t="s">
        <v>451</v>
      </c>
      <c r="E317" s="463">
        <v>22737.359467999999</v>
      </c>
      <c r="F317" s="463">
        <v>26094.672485999999</v>
      </c>
      <c r="G317" s="463">
        <v>61792.518155999998</v>
      </c>
      <c r="H317" s="463">
        <v>428952.93632500002</v>
      </c>
      <c r="I317" s="463">
        <v>92731.213378</v>
      </c>
      <c r="J317" s="463">
        <v>14558.083789</v>
      </c>
      <c r="K317" s="463">
        <v>14235.475759999999</v>
      </c>
      <c r="L317" s="463">
        <v>69192.462574000005</v>
      </c>
      <c r="M317" s="463">
        <v>20023.982615000001</v>
      </c>
      <c r="N317" s="463">
        <v>64356.459608999998</v>
      </c>
      <c r="O317" s="463">
        <v>22621.830527999999</v>
      </c>
      <c r="P317" s="463">
        <v>50616.935283999999</v>
      </c>
      <c r="Q317" s="463">
        <v>25621.730657</v>
      </c>
      <c r="R317" s="463">
        <v>48580.461002999997</v>
      </c>
      <c r="S317" s="463">
        <v>46605.241004000003</v>
      </c>
      <c r="T317" s="463">
        <v>191616.85126900001</v>
      </c>
      <c r="U317" s="463">
        <v>134648.87943299999</v>
      </c>
      <c r="V317" s="463">
        <v>58556.115677000002</v>
      </c>
      <c r="W317" s="463">
        <v>26709.526196999999</v>
      </c>
      <c r="X317" s="463">
        <v>10831.290701</v>
      </c>
      <c r="Y317" s="463">
        <v>10300.062468</v>
      </c>
      <c r="Z317" s="463">
        <v>26010.860277</v>
      </c>
      <c r="AA317" s="463">
        <v>229934.60451100001</v>
      </c>
      <c r="AB317" s="463">
        <v>46882.496517</v>
      </c>
      <c r="AC317" s="463">
        <v>25636.164378000001</v>
      </c>
      <c r="AD317" s="463">
        <v>147879.59304199999</v>
      </c>
      <c r="AE317" s="463">
        <v>43559.269029000003</v>
      </c>
      <c r="AF317" s="463">
        <v>60742.104624</v>
      </c>
      <c r="AG317" s="463">
        <v>43942.278954000001</v>
      </c>
      <c r="AH317" s="463">
        <v>72912.420016999997</v>
      </c>
      <c r="AI317" s="463">
        <v>17425.879462000001</v>
      </c>
      <c r="AJ317" s="463">
        <v>78301.132331999994</v>
      </c>
      <c r="AK317" s="463">
        <v>26264.0579</v>
      </c>
      <c r="AL317" s="463">
        <v>45121.113136</v>
      </c>
      <c r="AM317" s="463">
        <v>101241.455581</v>
      </c>
      <c r="AN317" s="463">
        <v>34908.087027000001</v>
      </c>
      <c r="AO317" s="463">
        <v>23567.72525</v>
      </c>
      <c r="AP317" s="463">
        <v>66910.152258000002</v>
      </c>
      <c r="AQ317" s="463">
        <v>10356.438203</v>
      </c>
      <c r="AR317" s="463">
        <v>18834.667245000001</v>
      </c>
      <c r="AS317" s="463">
        <v>18213.003562999998</v>
      </c>
      <c r="AT317" s="463">
        <v>33699.627604000001</v>
      </c>
      <c r="AU317" s="463">
        <v>173988.717837</v>
      </c>
      <c r="AV317" s="463">
        <v>58748.170492999998</v>
      </c>
      <c r="AW317" s="463">
        <v>34259.941675000002</v>
      </c>
      <c r="AX317" s="463">
        <v>82730.390805000003</v>
      </c>
      <c r="AY317" s="463">
        <v>47995.093287999996</v>
      </c>
      <c r="AZ317" s="463">
        <v>19356.55704</v>
      </c>
      <c r="BA317" s="463">
        <v>15376.954548</v>
      </c>
      <c r="BB317" s="463">
        <v>24119.045214999998</v>
      </c>
      <c r="BC317" s="463">
        <v>13045.534584999999</v>
      </c>
      <c r="BD317" s="463">
        <v>37437.092419000001</v>
      </c>
      <c r="BE317" s="463">
        <v>28524.751402999998</v>
      </c>
      <c r="BF317" s="463">
        <v>18886.580190000001</v>
      </c>
      <c r="BG317" s="463">
        <v>21047.819003000001</v>
      </c>
      <c r="BH317" s="463">
        <v>53139.141844999998</v>
      </c>
      <c r="BI317" s="463">
        <v>38799.578184999998</v>
      </c>
      <c r="BJ317" s="463">
        <v>88337.021840999994</v>
      </c>
      <c r="BK317" s="463">
        <v>28454.805131000001</v>
      </c>
      <c r="BL317" s="463">
        <v>939945.36580100004</v>
      </c>
      <c r="BM317" s="463">
        <v>30319.276817999998</v>
      </c>
      <c r="BN317" s="463">
        <v>34162.618770000001</v>
      </c>
      <c r="BO317" s="463">
        <v>234103.363816</v>
      </c>
      <c r="BP317" s="463">
        <v>43116.764282999997</v>
      </c>
      <c r="BQ317" s="463">
        <v>11211.509509</v>
      </c>
      <c r="BR317" s="463">
        <v>239552.408891</v>
      </c>
      <c r="BS317" s="463">
        <v>21878.764457000001</v>
      </c>
      <c r="BT317" s="463">
        <v>36961.095827999998</v>
      </c>
      <c r="BU317" s="463">
        <v>26175.745697999999</v>
      </c>
      <c r="BV317" s="463">
        <v>66146.250214</v>
      </c>
      <c r="BW317" s="463">
        <v>34043.871247000003</v>
      </c>
      <c r="BX317" s="463">
        <v>292066.94875400001</v>
      </c>
      <c r="BY317" s="463">
        <v>167446.98012299999</v>
      </c>
      <c r="BZ317" s="463">
        <v>9064.9647449999993</v>
      </c>
      <c r="CA317" s="463">
        <v>28808.905215999999</v>
      </c>
    </row>
    <row r="318" spans="1:79" ht="15" x14ac:dyDescent="0.25">
      <c r="A318" s="449">
        <v>162</v>
      </c>
      <c r="B318" s="457"/>
      <c r="C318" s="457"/>
      <c r="D318" s="458" t="s">
        <v>1</v>
      </c>
      <c r="E318" s="463">
        <v>35484.942168000001</v>
      </c>
      <c r="F318" s="463">
        <v>35919.977153</v>
      </c>
      <c r="G318" s="463">
        <v>90559.527000999995</v>
      </c>
      <c r="H318" s="463">
        <v>628040.95155700005</v>
      </c>
      <c r="I318" s="463">
        <v>142205.15369400001</v>
      </c>
      <c r="J318" s="463">
        <v>22053.088603</v>
      </c>
      <c r="K318" s="463">
        <v>22219.657859999999</v>
      </c>
      <c r="L318" s="463">
        <v>108773.568017</v>
      </c>
      <c r="M318" s="463">
        <v>24652.765876000001</v>
      </c>
      <c r="N318" s="463">
        <v>105854.804659</v>
      </c>
      <c r="O318" s="463">
        <v>30783.224620000001</v>
      </c>
      <c r="P318" s="463">
        <v>78766.963239000004</v>
      </c>
      <c r="Q318" s="463">
        <v>43019.440902000002</v>
      </c>
      <c r="R318" s="463">
        <v>73718.030922000005</v>
      </c>
      <c r="S318" s="463">
        <v>71976.155408999999</v>
      </c>
      <c r="T318" s="463">
        <v>302171.08378699998</v>
      </c>
      <c r="U318" s="463">
        <v>192919.02636300001</v>
      </c>
      <c r="V318" s="463">
        <v>77729.385859999995</v>
      </c>
      <c r="W318" s="463">
        <v>41314.081273999996</v>
      </c>
      <c r="X318" s="463">
        <v>17128.489422999999</v>
      </c>
      <c r="Y318" s="463">
        <v>15475.60016</v>
      </c>
      <c r="Z318" s="463">
        <v>39055.905102999997</v>
      </c>
      <c r="AA318" s="463">
        <v>366385.80681500002</v>
      </c>
      <c r="AB318" s="463">
        <v>77912.855649000005</v>
      </c>
      <c r="AC318" s="463">
        <v>36179.652332999998</v>
      </c>
      <c r="AD318" s="463">
        <v>227557.27674999999</v>
      </c>
      <c r="AE318" s="463">
        <v>72853.188070000004</v>
      </c>
      <c r="AF318" s="463">
        <v>91040.812076999995</v>
      </c>
      <c r="AG318" s="463">
        <v>67526.055414000002</v>
      </c>
      <c r="AH318" s="463">
        <v>118314.261952</v>
      </c>
      <c r="AI318" s="463">
        <v>26942.12041</v>
      </c>
      <c r="AJ318" s="463">
        <v>122647.55916400001</v>
      </c>
      <c r="AK318" s="463">
        <v>39779.065716999998</v>
      </c>
      <c r="AL318" s="463">
        <v>65335.217782</v>
      </c>
      <c r="AM318" s="463">
        <v>160920.488556</v>
      </c>
      <c r="AN318" s="463">
        <v>54330.030392000001</v>
      </c>
      <c r="AO318" s="463">
        <v>37368.208451999999</v>
      </c>
      <c r="AP318" s="463">
        <v>108612.055077</v>
      </c>
      <c r="AQ318" s="463">
        <v>15128.289596000001</v>
      </c>
      <c r="AR318" s="463">
        <v>29638.346087999998</v>
      </c>
      <c r="AS318" s="463">
        <v>25249.990114</v>
      </c>
      <c r="AT318" s="463">
        <v>54257.816683999998</v>
      </c>
      <c r="AU318" s="463">
        <v>289116.24965900002</v>
      </c>
      <c r="AV318" s="463">
        <v>103308.57447599999</v>
      </c>
      <c r="AW318" s="463">
        <v>56695.742917000003</v>
      </c>
      <c r="AX318" s="463">
        <v>110872.138378</v>
      </c>
      <c r="AY318" s="463">
        <v>67633.976035999993</v>
      </c>
      <c r="AZ318" s="463">
        <v>30560.262702</v>
      </c>
      <c r="BA318" s="463">
        <v>24202.926963999998</v>
      </c>
      <c r="BB318" s="463">
        <v>39065.490058000003</v>
      </c>
      <c r="BC318" s="463">
        <v>20553.874518000001</v>
      </c>
      <c r="BD318" s="463">
        <v>58383.348909</v>
      </c>
      <c r="BE318" s="463">
        <v>44723.318115000002</v>
      </c>
      <c r="BF318" s="463">
        <v>26701.304482</v>
      </c>
      <c r="BG318" s="463">
        <v>34706.931659000002</v>
      </c>
      <c r="BH318" s="463">
        <v>84981.848884000006</v>
      </c>
      <c r="BI318" s="463">
        <v>61088.784263000001</v>
      </c>
      <c r="BJ318" s="463">
        <v>135899.97212200001</v>
      </c>
      <c r="BK318" s="463">
        <v>45435.332151000002</v>
      </c>
      <c r="BL318" s="463">
        <v>1507402.869403</v>
      </c>
      <c r="BM318" s="463">
        <v>45479.778124999997</v>
      </c>
      <c r="BN318" s="463">
        <v>49351.003934</v>
      </c>
      <c r="BO318" s="463">
        <v>392199.203392</v>
      </c>
      <c r="BP318" s="463">
        <v>74406.659375999996</v>
      </c>
      <c r="BQ318" s="463">
        <v>16804.779774999999</v>
      </c>
      <c r="BR318" s="463">
        <v>368141.192453</v>
      </c>
      <c r="BS318" s="463">
        <v>31232.297455</v>
      </c>
      <c r="BT318" s="463">
        <v>58243.596633000001</v>
      </c>
      <c r="BU318" s="463">
        <v>41168.966407</v>
      </c>
      <c r="BV318" s="463">
        <v>97508.018463999993</v>
      </c>
      <c r="BW318" s="463">
        <v>54826.393986000003</v>
      </c>
      <c r="BX318" s="463">
        <v>439491.34331199998</v>
      </c>
      <c r="BY318" s="463">
        <v>265875.02637600002</v>
      </c>
      <c r="BZ318" s="463">
        <v>12676.263628999999</v>
      </c>
      <c r="CA318" s="463">
        <v>43673.930744999998</v>
      </c>
    </row>
    <row r="319" spans="1:79" ht="15" x14ac:dyDescent="0.25">
      <c r="A319" s="449">
        <v>163</v>
      </c>
      <c r="B319" s="457"/>
      <c r="C319" s="457"/>
      <c r="D319" s="458" t="s">
        <v>452</v>
      </c>
      <c r="E319" s="463">
        <v>22185.822861000001</v>
      </c>
      <c r="F319" s="463">
        <v>22295.960401</v>
      </c>
      <c r="G319" s="463">
        <v>57058.097734000003</v>
      </c>
      <c r="H319" s="463">
        <v>374768.72957099997</v>
      </c>
      <c r="I319" s="463">
        <v>86828.075838999997</v>
      </c>
      <c r="J319" s="463">
        <v>14457.27556</v>
      </c>
      <c r="K319" s="463">
        <v>14313.115943999999</v>
      </c>
      <c r="L319" s="463">
        <v>67277.935639999996</v>
      </c>
      <c r="M319" s="463">
        <v>15578.141637999999</v>
      </c>
      <c r="N319" s="463">
        <v>64391.354643999999</v>
      </c>
      <c r="O319" s="463">
        <v>19372.830911000001</v>
      </c>
      <c r="P319" s="463">
        <v>48964.557099999998</v>
      </c>
      <c r="Q319" s="463">
        <v>25626.916261999999</v>
      </c>
      <c r="R319" s="463">
        <v>44372.504419999997</v>
      </c>
      <c r="S319" s="463">
        <v>45412.349053999998</v>
      </c>
      <c r="T319" s="463">
        <v>181916.56124099999</v>
      </c>
      <c r="U319" s="463">
        <v>115154.360556</v>
      </c>
      <c r="V319" s="463">
        <v>48866.453247999998</v>
      </c>
      <c r="W319" s="463">
        <v>25574.393871</v>
      </c>
      <c r="X319" s="463">
        <v>10665.576160000001</v>
      </c>
      <c r="Y319" s="463">
        <v>9976.9436349999996</v>
      </c>
      <c r="Z319" s="463">
        <v>24896.411963999999</v>
      </c>
      <c r="AA319" s="463">
        <v>218100.495884</v>
      </c>
      <c r="AB319" s="463">
        <v>46514.706058999996</v>
      </c>
      <c r="AC319" s="463">
        <v>22852.155312999999</v>
      </c>
      <c r="AD319" s="463">
        <v>140504.696627</v>
      </c>
      <c r="AE319" s="463">
        <v>43273.763258999999</v>
      </c>
      <c r="AF319" s="463">
        <v>56054.320887000002</v>
      </c>
      <c r="AG319" s="463">
        <v>42419.455514000001</v>
      </c>
      <c r="AH319" s="463">
        <v>72231.007207000002</v>
      </c>
      <c r="AI319" s="463">
        <v>17082.538604000001</v>
      </c>
      <c r="AJ319" s="463">
        <v>74899.270973999999</v>
      </c>
      <c r="AK319" s="463">
        <v>25052.072136999999</v>
      </c>
      <c r="AL319" s="463">
        <v>39710.729926</v>
      </c>
      <c r="AM319" s="463">
        <v>98045.014150000003</v>
      </c>
      <c r="AN319" s="463">
        <v>33924.769182999997</v>
      </c>
      <c r="AO319" s="463">
        <v>21988.925146000001</v>
      </c>
      <c r="AP319" s="463">
        <v>64161.491614999999</v>
      </c>
      <c r="AQ319" s="463">
        <v>9840.1915590000008</v>
      </c>
      <c r="AR319" s="463">
        <v>17952.329719000001</v>
      </c>
      <c r="AS319" s="463">
        <v>16043.195132999999</v>
      </c>
      <c r="AT319" s="463">
        <v>33072.103857000002</v>
      </c>
      <c r="AU319" s="463">
        <v>168936.91619799999</v>
      </c>
      <c r="AV319" s="463">
        <v>61426.467471000004</v>
      </c>
      <c r="AW319" s="463">
        <v>34827.644636999998</v>
      </c>
      <c r="AX319" s="463">
        <v>67875.752309000003</v>
      </c>
      <c r="AY319" s="463">
        <v>42632.278425999997</v>
      </c>
      <c r="AZ319" s="463">
        <v>19349.672170999998</v>
      </c>
      <c r="BA319" s="463">
        <v>15214.217653</v>
      </c>
      <c r="BB319" s="463">
        <v>24123.438168000001</v>
      </c>
      <c r="BC319" s="463">
        <v>12994.522004</v>
      </c>
      <c r="BD319" s="463">
        <v>37089.086317000001</v>
      </c>
      <c r="BE319" s="463">
        <v>27176.520381999999</v>
      </c>
      <c r="BF319" s="463">
        <v>17044.001591</v>
      </c>
      <c r="BG319" s="463">
        <v>21002.928435999998</v>
      </c>
      <c r="BH319" s="463">
        <v>51401.946237999997</v>
      </c>
      <c r="BI319" s="463">
        <v>36912.341588000003</v>
      </c>
      <c r="BJ319" s="463">
        <v>84570.432639999999</v>
      </c>
      <c r="BK319" s="463">
        <v>27906.846798999999</v>
      </c>
      <c r="BL319" s="463">
        <v>882308.14170299994</v>
      </c>
      <c r="BM319" s="463">
        <v>28547.119397999999</v>
      </c>
      <c r="BN319" s="463">
        <v>32582.954927999999</v>
      </c>
      <c r="BO319" s="463">
        <v>230535.90770000001</v>
      </c>
      <c r="BP319" s="463">
        <v>42731.145825</v>
      </c>
      <c r="BQ319" s="463">
        <v>10726.136623</v>
      </c>
      <c r="BR319" s="463">
        <v>217927.09405000001</v>
      </c>
      <c r="BS319" s="463">
        <v>19994.152393</v>
      </c>
      <c r="BT319" s="463">
        <v>35688.266512000002</v>
      </c>
      <c r="BU319" s="463">
        <v>25863.183347999999</v>
      </c>
      <c r="BV319" s="463">
        <v>59555.140737000002</v>
      </c>
      <c r="BW319" s="463">
        <v>34219.788455000002</v>
      </c>
      <c r="BX319" s="463">
        <v>263001.81207300001</v>
      </c>
      <c r="BY319" s="463">
        <v>160951.400861</v>
      </c>
      <c r="BZ319" s="463">
        <v>7949.1399659999997</v>
      </c>
      <c r="CA319" s="463">
        <v>27596.235779999999</v>
      </c>
    </row>
    <row r="320" spans="1:79" ht="15" x14ac:dyDescent="0.25">
      <c r="A320" s="449">
        <v>164</v>
      </c>
      <c r="B320" s="459"/>
      <c r="C320" s="459" t="s">
        <v>545</v>
      </c>
      <c r="D320" s="460" t="s">
        <v>0</v>
      </c>
      <c r="E320" s="464">
        <v>392.91227700000002</v>
      </c>
      <c r="F320" s="464">
        <v>375.87953599999997</v>
      </c>
      <c r="G320" s="464">
        <v>1055.9460899999999</v>
      </c>
      <c r="H320" s="464">
        <v>18451.762574</v>
      </c>
      <c r="I320" s="464">
        <v>1779.753665</v>
      </c>
      <c r="J320" s="464">
        <v>225.958641</v>
      </c>
      <c r="K320" s="464">
        <v>223.53887499999999</v>
      </c>
      <c r="L320" s="464">
        <v>1266.084979</v>
      </c>
      <c r="M320" s="464">
        <v>220.75395</v>
      </c>
      <c r="N320" s="464">
        <v>1377.6761779999999</v>
      </c>
      <c r="O320" s="464">
        <v>310.72492299999999</v>
      </c>
      <c r="P320" s="464">
        <v>972.05343500000004</v>
      </c>
      <c r="Q320" s="464">
        <v>473.76819599999999</v>
      </c>
      <c r="R320" s="464">
        <v>813.21248100000003</v>
      </c>
      <c r="S320" s="464">
        <v>874.60476600000004</v>
      </c>
      <c r="T320" s="464">
        <v>4938.9785439999996</v>
      </c>
      <c r="U320" s="464">
        <v>5499.5659809999997</v>
      </c>
      <c r="V320" s="464">
        <v>977.88830299999995</v>
      </c>
      <c r="W320" s="464">
        <v>456.60513300000002</v>
      </c>
      <c r="X320" s="464">
        <v>176.21140299999999</v>
      </c>
      <c r="Y320" s="464">
        <v>155.196494</v>
      </c>
      <c r="Z320" s="464">
        <v>433.37665299999998</v>
      </c>
      <c r="AA320" s="464">
        <v>8366.2564249999996</v>
      </c>
      <c r="AB320" s="464">
        <v>1084.630549</v>
      </c>
      <c r="AC320" s="464">
        <v>372.66560600000003</v>
      </c>
      <c r="AD320" s="464">
        <v>3323.3485369999999</v>
      </c>
      <c r="AE320" s="464">
        <v>824.148594</v>
      </c>
      <c r="AF320" s="464">
        <v>1122.0462500000001</v>
      </c>
      <c r="AG320" s="464">
        <v>809.77470400000004</v>
      </c>
      <c r="AH320" s="464">
        <v>1555.7874919999999</v>
      </c>
      <c r="AI320" s="464">
        <v>296.65928600000001</v>
      </c>
      <c r="AJ320" s="464">
        <v>1639.0305289999999</v>
      </c>
      <c r="AK320" s="464">
        <v>458.08606700000001</v>
      </c>
      <c r="AL320" s="464">
        <v>748.68518700000004</v>
      </c>
      <c r="AM320" s="464">
        <v>1878.473313</v>
      </c>
      <c r="AN320" s="464">
        <v>647.50550999999996</v>
      </c>
      <c r="AO320" s="464">
        <v>437.51507500000002</v>
      </c>
      <c r="AP320" s="464">
        <v>1359.5950720000001</v>
      </c>
      <c r="AQ320" s="464">
        <v>156.924848</v>
      </c>
      <c r="AR320" s="464">
        <v>331.66004800000002</v>
      </c>
      <c r="AS320" s="464">
        <v>243.670546</v>
      </c>
      <c r="AT320" s="464">
        <v>614.49388499999998</v>
      </c>
      <c r="AU320" s="464">
        <v>7840.8811400000004</v>
      </c>
      <c r="AV320" s="464">
        <v>1282.2898299999999</v>
      </c>
      <c r="AW320" s="464">
        <v>653.84531300000003</v>
      </c>
      <c r="AX320" s="464">
        <v>1365.7472560000001</v>
      </c>
      <c r="AY320" s="464">
        <v>739.86133099999995</v>
      </c>
      <c r="AZ320" s="464">
        <v>344.97243900000001</v>
      </c>
      <c r="BA320" s="464">
        <v>285.86155300000001</v>
      </c>
      <c r="BB320" s="464">
        <v>490.05870599999997</v>
      </c>
      <c r="BC320" s="464">
        <v>232.77705</v>
      </c>
      <c r="BD320" s="464">
        <v>592.05124899999998</v>
      </c>
      <c r="BE320" s="464">
        <v>545.38243399999999</v>
      </c>
      <c r="BF320" s="464">
        <v>294.35429900000003</v>
      </c>
      <c r="BG320" s="464">
        <v>382.86392999999998</v>
      </c>
      <c r="BH320" s="464">
        <v>905.87374599999998</v>
      </c>
      <c r="BI320" s="464">
        <v>699.47533299999998</v>
      </c>
      <c r="BJ320" s="464">
        <v>1973.1013370000001</v>
      </c>
      <c r="BK320" s="464">
        <v>559.71842500000002</v>
      </c>
      <c r="BL320" s="464">
        <v>57028.946110999997</v>
      </c>
      <c r="BM320" s="464">
        <v>529.42545199999995</v>
      </c>
      <c r="BN320" s="464">
        <v>575.783998</v>
      </c>
      <c r="BO320" s="464">
        <v>13146.25042</v>
      </c>
      <c r="BP320" s="464">
        <v>912.57824700000003</v>
      </c>
      <c r="BQ320" s="464">
        <v>180.08542600000001</v>
      </c>
      <c r="BR320" s="464">
        <v>7852.0654039999999</v>
      </c>
      <c r="BS320" s="464">
        <v>319.36341299999998</v>
      </c>
      <c r="BT320" s="464">
        <v>735.35234300000002</v>
      </c>
      <c r="BU320" s="464">
        <v>458.20153900000003</v>
      </c>
      <c r="BV320" s="464">
        <v>1106.9577589999999</v>
      </c>
      <c r="BW320" s="464">
        <v>603.44843100000003</v>
      </c>
      <c r="BX320" s="464">
        <v>8551.688032</v>
      </c>
      <c r="BY320" s="464">
        <v>3918.9845329999998</v>
      </c>
      <c r="BZ320" s="464">
        <v>132.29270299999999</v>
      </c>
      <c r="CA320" s="464">
        <v>465.54331100000002</v>
      </c>
    </row>
    <row r="321" spans="1:79" ht="15" x14ac:dyDescent="0.25">
      <c r="A321" s="449">
        <v>165</v>
      </c>
      <c r="B321" s="459"/>
      <c r="C321" s="459"/>
      <c r="D321" s="460" t="s">
        <v>451</v>
      </c>
      <c r="E321" s="464">
        <v>442.62823200000003</v>
      </c>
      <c r="F321" s="464">
        <v>506.87553000000003</v>
      </c>
      <c r="G321" s="464">
        <v>1278.573298</v>
      </c>
      <c r="H321" s="464">
        <v>15074.888612999999</v>
      </c>
      <c r="I321" s="464">
        <v>1908.713409</v>
      </c>
      <c r="J321" s="464">
        <v>273.57212800000002</v>
      </c>
      <c r="K321" s="464">
        <v>250.95026799999999</v>
      </c>
      <c r="L321" s="464">
        <v>1350.640707</v>
      </c>
      <c r="M321" s="464">
        <v>359.97477500000002</v>
      </c>
      <c r="N321" s="464">
        <v>1400.2857859999999</v>
      </c>
      <c r="O321" s="464">
        <v>427.27547099999998</v>
      </c>
      <c r="P321" s="464">
        <v>1030.4761960000001</v>
      </c>
      <c r="Q321" s="464">
        <v>465.245002</v>
      </c>
      <c r="R321" s="464">
        <v>909.73711000000003</v>
      </c>
      <c r="S321" s="464">
        <v>985.78221399999995</v>
      </c>
      <c r="T321" s="464">
        <v>4558.5066200000001</v>
      </c>
      <c r="U321" s="464">
        <v>4421.2264219999997</v>
      </c>
      <c r="V321" s="464">
        <v>1430.6913280000001</v>
      </c>
      <c r="W321" s="464">
        <v>513.32853499999999</v>
      </c>
      <c r="X321" s="464">
        <v>194.77335500000001</v>
      </c>
      <c r="Y321" s="464">
        <v>188.30160699999999</v>
      </c>
      <c r="Z321" s="464">
        <v>521.02596400000004</v>
      </c>
      <c r="AA321" s="464">
        <v>6107.0663000000004</v>
      </c>
      <c r="AB321" s="464">
        <v>953.81544299999996</v>
      </c>
      <c r="AC321" s="464">
        <v>484.18894899999998</v>
      </c>
      <c r="AD321" s="464">
        <v>3554.3171259999999</v>
      </c>
      <c r="AE321" s="464">
        <v>810.92760199999998</v>
      </c>
      <c r="AF321" s="464">
        <v>1274.6396850000001</v>
      </c>
      <c r="AG321" s="464">
        <v>978.21696899999995</v>
      </c>
      <c r="AH321" s="464">
        <v>1609.185645</v>
      </c>
      <c r="AI321" s="464">
        <v>339.76704999999998</v>
      </c>
      <c r="AJ321" s="464">
        <v>1601.124329</v>
      </c>
      <c r="AK321" s="464">
        <v>523.11067400000002</v>
      </c>
      <c r="AL321" s="464">
        <v>857.10918300000003</v>
      </c>
      <c r="AM321" s="464">
        <v>1985.9089859999999</v>
      </c>
      <c r="AN321" s="464">
        <v>733.05563199999995</v>
      </c>
      <c r="AO321" s="464">
        <v>435.61005999999998</v>
      </c>
      <c r="AP321" s="464">
        <v>1238.2290559999999</v>
      </c>
      <c r="AQ321" s="464">
        <v>200.09710799999999</v>
      </c>
      <c r="AR321" s="464">
        <v>356.64534200000003</v>
      </c>
      <c r="AS321" s="464">
        <v>327.98310300000003</v>
      </c>
      <c r="AT321" s="464">
        <v>631.241715</v>
      </c>
      <c r="AU321" s="464">
        <v>4693.4013189999996</v>
      </c>
      <c r="AV321" s="464">
        <v>1086.573991</v>
      </c>
      <c r="AW321" s="464">
        <v>651.65053899999998</v>
      </c>
      <c r="AX321" s="464">
        <v>2007.4526330000001</v>
      </c>
      <c r="AY321" s="464">
        <v>956.79358500000001</v>
      </c>
      <c r="AZ321" s="464">
        <v>436.88731999999999</v>
      </c>
      <c r="BA321" s="464">
        <v>310.09063500000002</v>
      </c>
      <c r="BB321" s="464">
        <v>523.46440800000005</v>
      </c>
      <c r="BC321" s="464">
        <v>260.299283</v>
      </c>
      <c r="BD321" s="464">
        <v>669.88058999999998</v>
      </c>
      <c r="BE321" s="464">
        <v>540.00641399999995</v>
      </c>
      <c r="BF321" s="464">
        <v>389.23967599999997</v>
      </c>
      <c r="BG321" s="464">
        <v>382.217984</v>
      </c>
      <c r="BH321" s="464">
        <v>955.45032900000001</v>
      </c>
      <c r="BI321" s="464">
        <v>758.60087499999997</v>
      </c>
      <c r="BJ321" s="464">
        <v>2110.7889610000002</v>
      </c>
      <c r="BK321" s="464">
        <v>685.23143600000003</v>
      </c>
      <c r="BL321" s="464">
        <v>30165.174844000001</v>
      </c>
      <c r="BM321" s="464">
        <v>615.97754299999997</v>
      </c>
      <c r="BN321" s="464">
        <v>886.12777800000003</v>
      </c>
      <c r="BO321" s="464">
        <v>6559.4816410000003</v>
      </c>
      <c r="BP321" s="464">
        <v>803.67895099999998</v>
      </c>
      <c r="BQ321" s="464">
        <v>216.47322399999999</v>
      </c>
      <c r="BR321" s="464">
        <v>6829.3812760000001</v>
      </c>
      <c r="BS321" s="464">
        <v>416.82584800000001</v>
      </c>
      <c r="BT321" s="464">
        <v>727.45860000000005</v>
      </c>
      <c r="BU321" s="464">
        <v>495.02722</v>
      </c>
      <c r="BV321" s="464">
        <v>1292.778689</v>
      </c>
      <c r="BW321" s="464">
        <v>645.671333</v>
      </c>
      <c r="BX321" s="464">
        <v>8252.3633969999992</v>
      </c>
      <c r="BY321" s="464">
        <v>3534.6048810000002</v>
      </c>
      <c r="BZ321" s="464">
        <v>170.17608300000001</v>
      </c>
      <c r="CA321" s="464">
        <v>546.87195399999996</v>
      </c>
    </row>
    <row r="322" spans="1:79" ht="15" x14ac:dyDescent="0.25">
      <c r="A322" s="449">
        <v>166</v>
      </c>
      <c r="B322" s="459"/>
      <c r="C322" s="459"/>
      <c r="D322" s="460" t="s">
        <v>1</v>
      </c>
      <c r="E322" s="464">
        <v>693.86119299999996</v>
      </c>
      <c r="F322" s="464">
        <v>703.94115599999998</v>
      </c>
      <c r="G322" s="464">
        <v>1976.857266</v>
      </c>
      <c r="H322" s="464">
        <v>38331.991309999998</v>
      </c>
      <c r="I322" s="464">
        <v>3160.5161979999998</v>
      </c>
      <c r="J322" s="464">
        <v>416.49241999999998</v>
      </c>
      <c r="K322" s="464">
        <v>398.02233200000001</v>
      </c>
      <c r="L322" s="464">
        <v>2277.6552820000002</v>
      </c>
      <c r="M322" s="464">
        <v>445.89707800000002</v>
      </c>
      <c r="N322" s="464">
        <v>2346.1689710000001</v>
      </c>
      <c r="O322" s="464">
        <v>586.47205299999996</v>
      </c>
      <c r="P322" s="464">
        <v>1730.5749940000001</v>
      </c>
      <c r="Q322" s="464">
        <v>785.01971900000001</v>
      </c>
      <c r="R322" s="464">
        <v>1408.0400380000001</v>
      </c>
      <c r="S322" s="464">
        <v>1534.3805990000001</v>
      </c>
      <c r="T322" s="464">
        <v>8657.4462650000005</v>
      </c>
      <c r="U322" s="464">
        <v>10143.809375999999</v>
      </c>
      <c r="V322" s="464">
        <v>1931.252624</v>
      </c>
      <c r="W322" s="464">
        <v>804.12629100000004</v>
      </c>
      <c r="X322" s="464">
        <v>312.78590800000001</v>
      </c>
      <c r="Y322" s="464">
        <v>283.97255000000001</v>
      </c>
      <c r="Z322" s="464">
        <v>787.747612</v>
      </c>
      <c r="AA322" s="464">
        <v>13425.235024</v>
      </c>
      <c r="AB322" s="464">
        <v>1734.9515630000001</v>
      </c>
      <c r="AC322" s="464">
        <v>691.90159400000005</v>
      </c>
      <c r="AD322" s="464">
        <v>6163.0149600000004</v>
      </c>
      <c r="AE322" s="464">
        <v>1383.8899570000001</v>
      </c>
      <c r="AF322" s="464">
        <v>2010.7270269999999</v>
      </c>
      <c r="AG322" s="464">
        <v>1476.3680079999999</v>
      </c>
      <c r="AH322" s="464">
        <v>2734.5499340000001</v>
      </c>
      <c r="AI322" s="464">
        <v>530.34923100000003</v>
      </c>
      <c r="AJ322" s="464">
        <v>2787.996596</v>
      </c>
      <c r="AK322" s="464">
        <v>820.20419200000003</v>
      </c>
      <c r="AL322" s="464">
        <v>1310.333615</v>
      </c>
      <c r="AM322" s="464">
        <v>3270.0617860000002</v>
      </c>
      <c r="AN322" s="464">
        <v>1167.9391029999999</v>
      </c>
      <c r="AO322" s="464">
        <v>717.83821499999999</v>
      </c>
      <c r="AP322" s="464">
        <v>2170.9586119999999</v>
      </c>
      <c r="AQ322" s="464">
        <v>293.59285999999997</v>
      </c>
      <c r="AR322" s="464">
        <v>565.80870400000003</v>
      </c>
      <c r="AS322" s="464">
        <v>459.25560300000001</v>
      </c>
      <c r="AT322" s="464">
        <v>1035.903223</v>
      </c>
      <c r="AU322" s="464">
        <v>11937.441052</v>
      </c>
      <c r="AV322" s="464">
        <v>2018.4691210000001</v>
      </c>
      <c r="AW322" s="464">
        <v>1117.6764290000001</v>
      </c>
      <c r="AX322" s="464">
        <v>3367.3117120000002</v>
      </c>
      <c r="AY322" s="464">
        <v>1368.2576369999999</v>
      </c>
      <c r="AZ322" s="464">
        <v>693.77319599999998</v>
      </c>
      <c r="BA322" s="464">
        <v>497.69690900000001</v>
      </c>
      <c r="BB322" s="464">
        <v>843.40360299999998</v>
      </c>
      <c r="BC322" s="464">
        <v>414.27923900000002</v>
      </c>
      <c r="BD322" s="464">
        <v>1052.6373719999999</v>
      </c>
      <c r="BE322" s="464">
        <v>922.65316600000006</v>
      </c>
      <c r="BF322" s="464">
        <v>553.338393</v>
      </c>
      <c r="BG322" s="464">
        <v>636.66269299999999</v>
      </c>
      <c r="BH322" s="464">
        <v>1574.3181910000001</v>
      </c>
      <c r="BI322" s="464">
        <v>1204.3516400000001</v>
      </c>
      <c r="BJ322" s="464">
        <v>3686.0019109999998</v>
      </c>
      <c r="BK322" s="464">
        <v>1147.2879989999999</v>
      </c>
      <c r="BL322" s="464">
        <v>96015.075792999996</v>
      </c>
      <c r="BM322" s="464">
        <v>958.89524300000005</v>
      </c>
      <c r="BN322" s="464">
        <v>1274.641269</v>
      </c>
      <c r="BO322" s="464">
        <v>17391.037960000001</v>
      </c>
      <c r="BP322" s="464">
        <v>1432.6485849999999</v>
      </c>
      <c r="BQ322" s="464">
        <v>326.86659500000002</v>
      </c>
      <c r="BR322" s="464">
        <v>14934.598485</v>
      </c>
      <c r="BS322" s="464">
        <v>603.24154299999998</v>
      </c>
      <c r="BT322" s="464">
        <v>1224.146387</v>
      </c>
      <c r="BU322" s="464">
        <v>795.93083200000001</v>
      </c>
      <c r="BV322" s="464">
        <v>1995.1576279999999</v>
      </c>
      <c r="BW322" s="464">
        <v>1049.0290560000001</v>
      </c>
      <c r="BX322" s="464">
        <v>17601.907757000001</v>
      </c>
      <c r="BY322" s="464">
        <v>6533.8441409999996</v>
      </c>
      <c r="BZ322" s="464">
        <v>244.992324</v>
      </c>
      <c r="CA322" s="464">
        <v>844.91799700000001</v>
      </c>
    </row>
    <row r="323" spans="1:79" ht="15" x14ac:dyDescent="0.25">
      <c r="A323" s="449">
        <v>167</v>
      </c>
      <c r="B323" s="459"/>
      <c r="C323" s="459"/>
      <c r="D323" s="460" t="s">
        <v>452</v>
      </c>
      <c r="E323" s="464">
        <v>430.38162799999998</v>
      </c>
      <c r="F323" s="464">
        <v>431.44718599999999</v>
      </c>
      <c r="G323" s="464">
        <v>1140.4675090000001</v>
      </c>
      <c r="H323" s="464">
        <v>8716.0074370000002</v>
      </c>
      <c r="I323" s="464">
        <v>1732.2610070000001</v>
      </c>
      <c r="J323" s="464">
        <v>270.466993</v>
      </c>
      <c r="K323" s="464">
        <v>248.92310599999999</v>
      </c>
      <c r="L323" s="464">
        <v>1263.2076979999999</v>
      </c>
      <c r="M323" s="464">
        <v>278.68695700000001</v>
      </c>
      <c r="N323" s="464">
        <v>1147.9218149999999</v>
      </c>
      <c r="O323" s="464">
        <v>365.61703199999999</v>
      </c>
      <c r="P323" s="464">
        <v>956.376305</v>
      </c>
      <c r="Q323" s="464">
        <v>464.46338300000002</v>
      </c>
      <c r="R323" s="464">
        <v>823.97066800000005</v>
      </c>
      <c r="S323" s="464">
        <v>817.54035899999997</v>
      </c>
      <c r="T323" s="464">
        <v>3843.2652210000001</v>
      </c>
      <c r="U323" s="464">
        <v>2131.1935920000001</v>
      </c>
      <c r="V323" s="464">
        <v>961.45078000000001</v>
      </c>
      <c r="W323" s="464">
        <v>488.67200200000002</v>
      </c>
      <c r="X323" s="464">
        <v>190.52433199999999</v>
      </c>
      <c r="Y323" s="464">
        <v>181.81723199999999</v>
      </c>
      <c r="Z323" s="464">
        <v>496.47058199999998</v>
      </c>
      <c r="AA323" s="464">
        <v>4484.128729</v>
      </c>
      <c r="AB323" s="464">
        <v>806.11633400000005</v>
      </c>
      <c r="AC323" s="464">
        <v>429.16463700000003</v>
      </c>
      <c r="AD323" s="464">
        <v>3022.688048</v>
      </c>
      <c r="AE323" s="464">
        <v>798.94063300000005</v>
      </c>
      <c r="AF323" s="464">
        <v>1139.263205</v>
      </c>
      <c r="AG323" s="464">
        <v>772.09136699999999</v>
      </c>
      <c r="AH323" s="464">
        <v>1319.5370700000001</v>
      </c>
      <c r="AI323" s="464">
        <v>330.11129299999999</v>
      </c>
      <c r="AJ323" s="464">
        <v>1457.125262</v>
      </c>
      <c r="AK323" s="464">
        <v>492.40515599999998</v>
      </c>
      <c r="AL323" s="464">
        <v>697.77209000000005</v>
      </c>
      <c r="AM323" s="464">
        <v>1859.82512</v>
      </c>
      <c r="AN323" s="464">
        <v>622.42080299999998</v>
      </c>
      <c r="AO323" s="464">
        <v>402.30189200000001</v>
      </c>
      <c r="AP323" s="464">
        <v>1146.015459</v>
      </c>
      <c r="AQ323" s="464">
        <v>190.38480300000001</v>
      </c>
      <c r="AR323" s="464">
        <v>338.45077300000003</v>
      </c>
      <c r="AS323" s="464">
        <v>289.18431800000002</v>
      </c>
      <c r="AT323" s="464">
        <v>614.69814599999995</v>
      </c>
      <c r="AU323" s="464">
        <v>3165.8325359999999</v>
      </c>
      <c r="AV323" s="464">
        <v>1123.1697099999999</v>
      </c>
      <c r="AW323" s="464">
        <v>650.12119099999995</v>
      </c>
      <c r="AX323" s="464">
        <v>1353.343582</v>
      </c>
      <c r="AY323" s="464">
        <v>840.03487700000005</v>
      </c>
      <c r="AZ323" s="464">
        <v>351.63709899999998</v>
      </c>
      <c r="BA323" s="464">
        <v>303.52641999999997</v>
      </c>
      <c r="BB323" s="464">
        <v>411.40218299999998</v>
      </c>
      <c r="BC323" s="464">
        <v>258.18864600000001</v>
      </c>
      <c r="BD323" s="464">
        <v>659.87653799999998</v>
      </c>
      <c r="BE323" s="464">
        <v>506.45707499999997</v>
      </c>
      <c r="BF323" s="464">
        <v>348.87900400000001</v>
      </c>
      <c r="BG323" s="464">
        <v>379.12719600000003</v>
      </c>
      <c r="BH323" s="464">
        <v>902.51585299999999</v>
      </c>
      <c r="BI323" s="464">
        <v>718.173362</v>
      </c>
      <c r="BJ323" s="464">
        <v>1768.2276380000001</v>
      </c>
      <c r="BK323" s="464">
        <v>491.45075900000001</v>
      </c>
      <c r="BL323" s="464">
        <v>17240.129822999999</v>
      </c>
      <c r="BM323" s="464">
        <v>569.43323899999996</v>
      </c>
      <c r="BN323" s="464">
        <v>621.66377299999999</v>
      </c>
      <c r="BO323" s="464">
        <v>4433.7010700000001</v>
      </c>
      <c r="BP323" s="464">
        <v>789.08289100000002</v>
      </c>
      <c r="BQ323" s="464">
        <v>206.135739</v>
      </c>
      <c r="BR323" s="464">
        <v>4725.6901200000002</v>
      </c>
      <c r="BS323" s="464">
        <v>377.54881599999999</v>
      </c>
      <c r="BT323" s="464">
        <v>681.16986299999996</v>
      </c>
      <c r="BU323" s="464">
        <v>485.339832</v>
      </c>
      <c r="BV323" s="464">
        <v>1121.5218910000001</v>
      </c>
      <c r="BW323" s="464">
        <v>643.09241199999997</v>
      </c>
      <c r="BX323" s="464">
        <v>5781.7464689999997</v>
      </c>
      <c r="BY323" s="464">
        <v>3000.7792340000001</v>
      </c>
      <c r="BZ323" s="464">
        <v>148.13153500000001</v>
      </c>
      <c r="CA323" s="464">
        <v>517.54102399999999</v>
      </c>
    </row>
    <row r="324" spans="1:79" ht="15" x14ac:dyDescent="0.25">
      <c r="A324" s="449">
        <v>168</v>
      </c>
      <c r="B324" s="457"/>
      <c r="C324" s="457" t="s">
        <v>546</v>
      </c>
      <c r="D324" s="458" t="s">
        <v>0</v>
      </c>
      <c r="E324" s="463">
        <v>1.4839180000000001</v>
      </c>
      <c r="F324" s="463">
        <v>3.227989</v>
      </c>
      <c r="G324" s="463">
        <v>60.268520000000002</v>
      </c>
      <c r="H324" s="463">
        <v>10350.287731</v>
      </c>
      <c r="I324" s="463">
        <v>167.640176</v>
      </c>
      <c r="J324" s="463">
        <v>1.4600500000000001</v>
      </c>
      <c r="K324" s="463">
        <v>7.8592209999999998</v>
      </c>
      <c r="L324" s="463">
        <v>108.76205299999999</v>
      </c>
      <c r="M324" s="463">
        <v>1.4211739999999999</v>
      </c>
      <c r="N324" s="463">
        <v>288.388576</v>
      </c>
      <c r="O324" s="463">
        <v>2.5002040000000001</v>
      </c>
      <c r="P324" s="463">
        <v>100.438115</v>
      </c>
      <c r="Q324" s="463">
        <v>5.7100460000000002</v>
      </c>
      <c r="R324" s="463">
        <v>28.950308</v>
      </c>
      <c r="S324" s="463">
        <v>140.872004</v>
      </c>
      <c r="T324" s="463">
        <v>1267.3489939999999</v>
      </c>
      <c r="U324" s="463">
        <v>3565.5992179999998</v>
      </c>
      <c r="V324" s="463">
        <v>179.449399</v>
      </c>
      <c r="W324" s="463">
        <v>8.2771059999999999</v>
      </c>
      <c r="X324" s="463">
        <v>1.829321</v>
      </c>
      <c r="Y324" s="463">
        <v>0.51181299999999996</v>
      </c>
      <c r="Z324" s="463">
        <v>4.2673889999999997</v>
      </c>
      <c r="AA324" s="463">
        <v>3997.9759530000001</v>
      </c>
      <c r="AB324" s="463">
        <v>283.54701299999999</v>
      </c>
      <c r="AC324" s="463">
        <v>8.7120029999999993</v>
      </c>
      <c r="AD324" s="463">
        <v>585.12270000000001</v>
      </c>
      <c r="AE324" s="463">
        <v>27.161774999999999</v>
      </c>
      <c r="AF324" s="463">
        <v>81.276848000000001</v>
      </c>
      <c r="AG324" s="463">
        <v>133.411203</v>
      </c>
      <c r="AH324" s="463">
        <v>339.73676599999999</v>
      </c>
      <c r="AI324" s="463">
        <v>5.5273770000000004</v>
      </c>
      <c r="AJ324" s="463">
        <v>264.59077600000001</v>
      </c>
      <c r="AK324" s="463">
        <v>24.621549000000002</v>
      </c>
      <c r="AL324" s="463">
        <v>114.876216</v>
      </c>
      <c r="AM324" s="463">
        <v>95.161974999999998</v>
      </c>
      <c r="AN324" s="463">
        <v>87.277490999999998</v>
      </c>
      <c r="AO324" s="463">
        <v>30.346907000000002</v>
      </c>
      <c r="AP324" s="463">
        <v>210.11889199999999</v>
      </c>
      <c r="AQ324" s="463">
        <v>0.151777</v>
      </c>
      <c r="AR324" s="463">
        <v>3.1188669999999998</v>
      </c>
      <c r="AS324" s="463">
        <v>1.190869</v>
      </c>
      <c r="AT324" s="463">
        <v>24.818418999999999</v>
      </c>
      <c r="AU324" s="463">
        <v>4684.0763559999996</v>
      </c>
      <c r="AV324" s="463">
        <v>133.88122899999999</v>
      </c>
      <c r="AW324" s="463">
        <v>40.364947000000001</v>
      </c>
      <c r="AX324" s="463">
        <v>194.302762</v>
      </c>
      <c r="AY324" s="463">
        <v>18.997516000000001</v>
      </c>
      <c r="AZ324" s="463">
        <v>44.032966000000002</v>
      </c>
      <c r="BA324" s="463">
        <v>8.1824399999999997</v>
      </c>
      <c r="BB324" s="463">
        <v>108.886872</v>
      </c>
      <c r="BC324" s="463">
        <v>2.2471839999999998</v>
      </c>
      <c r="BD324" s="463">
        <v>7.514678</v>
      </c>
      <c r="BE324" s="463">
        <v>69.705376000000001</v>
      </c>
      <c r="BF324" s="463">
        <v>2.7568269999999999</v>
      </c>
      <c r="BG324" s="463">
        <v>8.5943419999999993</v>
      </c>
      <c r="BH324" s="463">
        <v>46.379807999999997</v>
      </c>
      <c r="BI324" s="463">
        <v>10.89071</v>
      </c>
      <c r="BJ324" s="463">
        <v>360.832067</v>
      </c>
      <c r="BK324" s="463">
        <v>116.63673</v>
      </c>
      <c r="BL324" s="463">
        <v>40137.589220000002</v>
      </c>
      <c r="BM324" s="463">
        <v>25.746220999999998</v>
      </c>
      <c r="BN324" s="463">
        <v>100.402641</v>
      </c>
      <c r="BO324" s="463">
        <v>8734.2830049999993</v>
      </c>
      <c r="BP324" s="463">
        <v>62.561794999999996</v>
      </c>
      <c r="BQ324" s="463">
        <v>2.085102</v>
      </c>
      <c r="BR324" s="463">
        <v>3247.2017770000002</v>
      </c>
      <c r="BS324" s="463">
        <v>4.0362989999999996</v>
      </c>
      <c r="BT324" s="463">
        <v>98.672357000000005</v>
      </c>
      <c r="BU324" s="463">
        <v>20.430852000000002</v>
      </c>
      <c r="BV324" s="463">
        <v>75.664293999999998</v>
      </c>
      <c r="BW324" s="463">
        <v>12.374027999999999</v>
      </c>
      <c r="BX324" s="463">
        <v>3029.1382229999999</v>
      </c>
      <c r="BY324" s="463">
        <v>1103.51459</v>
      </c>
      <c r="BZ324" s="463">
        <v>6.6196070000000002</v>
      </c>
      <c r="CA324" s="463">
        <v>10.963506000000001</v>
      </c>
    </row>
    <row r="325" spans="1:79" ht="15" x14ac:dyDescent="0.25">
      <c r="A325" s="449">
        <v>169</v>
      </c>
      <c r="B325" s="457"/>
      <c r="C325" s="457"/>
      <c r="D325" s="458" t="s">
        <v>451</v>
      </c>
      <c r="E325" s="463">
        <v>0.90865799999999997</v>
      </c>
      <c r="F325" s="463">
        <v>2.4547050000000001</v>
      </c>
      <c r="G325" s="463">
        <v>46.853026999999997</v>
      </c>
      <c r="H325" s="463">
        <v>5419.9374390000003</v>
      </c>
      <c r="I325" s="463">
        <v>76.310957999999999</v>
      </c>
      <c r="J325" s="463">
        <v>0.92197200000000001</v>
      </c>
      <c r="K325" s="463">
        <v>3.407848</v>
      </c>
      <c r="L325" s="463">
        <v>52.268464999999999</v>
      </c>
      <c r="M325" s="463">
        <v>2.4287269999999999</v>
      </c>
      <c r="N325" s="463">
        <v>275.227777</v>
      </c>
      <c r="O325" s="463">
        <v>1.942142</v>
      </c>
      <c r="P325" s="463">
        <v>42.382632999999998</v>
      </c>
      <c r="Q325" s="463">
        <v>0.74505299999999997</v>
      </c>
      <c r="R325" s="463">
        <v>7.6438309999999996</v>
      </c>
      <c r="S325" s="463">
        <v>155.39841100000001</v>
      </c>
      <c r="T325" s="463">
        <v>540.16326200000003</v>
      </c>
      <c r="U325" s="463">
        <v>2032.802107</v>
      </c>
      <c r="V325" s="463">
        <v>319.73405000000002</v>
      </c>
      <c r="W325" s="463">
        <v>3.3567109999999998</v>
      </c>
      <c r="X325" s="463">
        <v>1.153986</v>
      </c>
      <c r="Y325" s="463">
        <v>0.61262399999999995</v>
      </c>
      <c r="Z325" s="463">
        <v>2.19232</v>
      </c>
      <c r="AA325" s="463">
        <v>1433.8313009999999</v>
      </c>
      <c r="AB325" s="463">
        <v>147.41669400000001</v>
      </c>
      <c r="AC325" s="463">
        <v>3.4785659999999998</v>
      </c>
      <c r="AD325" s="463">
        <v>398.37174099999999</v>
      </c>
      <c r="AE325" s="463">
        <v>6.4061180000000002</v>
      </c>
      <c r="AF325" s="463">
        <v>40.453992</v>
      </c>
      <c r="AG325" s="463">
        <v>194.517854</v>
      </c>
      <c r="AH325" s="463">
        <v>299.12790000000001</v>
      </c>
      <c r="AI325" s="463">
        <v>2.5492140000000001</v>
      </c>
      <c r="AJ325" s="463">
        <v>78.715513999999999</v>
      </c>
      <c r="AK325" s="463">
        <v>8.6611039999999999</v>
      </c>
      <c r="AL325" s="463">
        <v>82.549429000000003</v>
      </c>
      <c r="AM325" s="463">
        <v>70.049059</v>
      </c>
      <c r="AN325" s="463">
        <v>97.332155</v>
      </c>
      <c r="AO325" s="463">
        <v>3.8172830000000002</v>
      </c>
      <c r="AP325" s="463">
        <v>44.726647999999997</v>
      </c>
      <c r="AQ325" s="463">
        <v>0.15037500000000001</v>
      </c>
      <c r="AR325" s="463">
        <v>2.0051990000000002</v>
      </c>
      <c r="AS325" s="463">
        <v>1.244764</v>
      </c>
      <c r="AT325" s="463">
        <v>5.0685589999999996</v>
      </c>
      <c r="AU325" s="463">
        <v>1584.9161449999999</v>
      </c>
      <c r="AV325" s="463">
        <v>11.294261000000001</v>
      </c>
      <c r="AW325" s="463">
        <v>10.76586</v>
      </c>
      <c r="AX325" s="463">
        <v>352.95077300000003</v>
      </c>
      <c r="AY325" s="463">
        <v>12.836605</v>
      </c>
      <c r="AZ325" s="463">
        <v>95.631305999999995</v>
      </c>
      <c r="BA325" s="463">
        <v>3.2985259999999998</v>
      </c>
      <c r="BB325" s="463">
        <v>122.249216</v>
      </c>
      <c r="BC325" s="463">
        <v>1.7514989999999999</v>
      </c>
      <c r="BD325" s="463">
        <v>3.5850900000000001</v>
      </c>
      <c r="BE325" s="463">
        <v>9.58643</v>
      </c>
      <c r="BF325" s="463">
        <v>2.0576140000000001</v>
      </c>
      <c r="BG325" s="463">
        <v>2.5419610000000001</v>
      </c>
      <c r="BH325" s="463">
        <v>24.437346000000002</v>
      </c>
      <c r="BI325" s="463">
        <v>3.548883</v>
      </c>
      <c r="BJ325" s="463">
        <v>272.51936499999999</v>
      </c>
      <c r="BK325" s="463">
        <v>205.49028000000001</v>
      </c>
      <c r="BL325" s="463">
        <v>12537.851863</v>
      </c>
      <c r="BM325" s="463">
        <v>11.812120999999999</v>
      </c>
      <c r="BN325" s="463">
        <v>260.94148200000001</v>
      </c>
      <c r="BO325" s="463">
        <v>2152.4235319999998</v>
      </c>
      <c r="BP325" s="463">
        <v>6.8942759999999996</v>
      </c>
      <c r="BQ325" s="463">
        <v>1.8676079999999999</v>
      </c>
      <c r="BR325" s="463">
        <v>1667.486723</v>
      </c>
      <c r="BS325" s="463">
        <v>3.5989689999999999</v>
      </c>
      <c r="BT325" s="463">
        <v>23.703686000000001</v>
      </c>
      <c r="BU325" s="463">
        <v>3.6785190000000001</v>
      </c>
      <c r="BV325" s="463">
        <v>51.925474000000001</v>
      </c>
      <c r="BW325" s="463">
        <v>5.5513490000000001</v>
      </c>
      <c r="BX325" s="463">
        <v>1967.608911</v>
      </c>
      <c r="BY325" s="463">
        <v>461.939684</v>
      </c>
      <c r="BZ325" s="463">
        <v>2.3364389999999999</v>
      </c>
      <c r="CA325" s="463">
        <v>7.3267100000000003</v>
      </c>
    </row>
    <row r="326" spans="1:79" ht="15" x14ac:dyDescent="0.25">
      <c r="A326" s="449">
        <v>170</v>
      </c>
      <c r="B326" s="457"/>
      <c r="C326" s="457"/>
      <c r="D326" s="458" t="s">
        <v>1</v>
      </c>
      <c r="E326" s="463">
        <v>4.7275429999999998</v>
      </c>
      <c r="F326" s="463">
        <v>8.6536530000000003</v>
      </c>
      <c r="G326" s="463">
        <v>167.381945</v>
      </c>
      <c r="H326" s="463">
        <v>24089.693171999999</v>
      </c>
      <c r="I326" s="463">
        <v>329.87440199999998</v>
      </c>
      <c r="J326" s="463">
        <v>3.5731220000000001</v>
      </c>
      <c r="K326" s="463">
        <v>13.370702</v>
      </c>
      <c r="L326" s="463">
        <v>239.96808799999999</v>
      </c>
      <c r="M326" s="463">
        <v>4.5665149999999999</v>
      </c>
      <c r="N326" s="463">
        <v>499.70854800000001</v>
      </c>
      <c r="O326" s="463">
        <v>5.8441580000000002</v>
      </c>
      <c r="P326" s="463">
        <v>194.57511500000001</v>
      </c>
      <c r="Q326" s="463">
        <v>6.5062009999999999</v>
      </c>
      <c r="R326" s="463">
        <v>43.556060000000002</v>
      </c>
      <c r="S326" s="463">
        <v>243.40891999999999</v>
      </c>
      <c r="T326" s="463">
        <v>2314.4855200000002</v>
      </c>
      <c r="U326" s="463">
        <v>6692.2444850000002</v>
      </c>
      <c r="V326" s="463">
        <v>432.69703199999998</v>
      </c>
      <c r="W326" s="463">
        <v>15.502691</v>
      </c>
      <c r="X326" s="463">
        <v>6.7405530000000002</v>
      </c>
      <c r="Y326" s="463">
        <v>1.503007</v>
      </c>
      <c r="Z326" s="463">
        <v>8.5876049999999999</v>
      </c>
      <c r="AA326" s="463">
        <v>5972.4044459999996</v>
      </c>
      <c r="AB326" s="463">
        <v>403.55350499999997</v>
      </c>
      <c r="AC326" s="463">
        <v>12.610711</v>
      </c>
      <c r="AD326" s="463">
        <v>1307.260131</v>
      </c>
      <c r="AE326" s="463">
        <v>41.417102999999997</v>
      </c>
      <c r="AF326" s="463">
        <v>163.024293</v>
      </c>
      <c r="AG326" s="463">
        <v>270.91376000000002</v>
      </c>
      <c r="AH326" s="463">
        <v>630.32000200000004</v>
      </c>
      <c r="AI326" s="463">
        <v>9.9570670000000003</v>
      </c>
      <c r="AJ326" s="463">
        <v>406.09477399999997</v>
      </c>
      <c r="AK326" s="463">
        <v>39.457549</v>
      </c>
      <c r="AL326" s="463">
        <v>171.50284199999999</v>
      </c>
      <c r="AM326" s="463">
        <v>221.35368600000001</v>
      </c>
      <c r="AN326" s="463">
        <v>178.21802</v>
      </c>
      <c r="AO326" s="463">
        <v>35.256773000000003</v>
      </c>
      <c r="AP326" s="463">
        <v>241.925005</v>
      </c>
      <c r="AQ326" s="463">
        <v>0.48891200000000001</v>
      </c>
      <c r="AR326" s="463">
        <v>7.3450259999999998</v>
      </c>
      <c r="AS326" s="463">
        <v>4.0290749999999997</v>
      </c>
      <c r="AT326" s="463">
        <v>29.015001000000002</v>
      </c>
      <c r="AU326" s="463">
        <v>6802.1473120000001</v>
      </c>
      <c r="AV326" s="463">
        <v>132.77392399999999</v>
      </c>
      <c r="AW326" s="463">
        <v>61.199652</v>
      </c>
      <c r="AX326" s="463">
        <v>1178.8458069999999</v>
      </c>
      <c r="AY326" s="463">
        <v>32.855369000000003</v>
      </c>
      <c r="AZ326" s="463">
        <v>154.933436</v>
      </c>
      <c r="BA326" s="463">
        <v>12.640402999999999</v>
      </c>
      <c r="BB326" s="463">
        <v>194.596723</v>
      </c>
      <c r="BC326" s="463">
        <v>5.9224839999999999</v>
      </c>
      <c r="BD326" s="463">
        <v>13.08827</v>
      </c>
      <c r="BE326" s="463">
        <v>89.420850000000002</v>
      </c>
      <c r="BF326" s="463">
        <v>6.1091509999999998</v>
      </c>
      <c r="BG326" s="463">
        <v>10.724462000000001</v>
      </c>
      <c r="BH326" s="463">
        <v>88.603140999999994</v>
      </c>
      <c r="BI326" s="463">
        <v>18.929749000000001</v>
      </c>
      <c r="BJ326" s="463">
        <v>849.38742999999999</v>
      </c>
      <c r="BK326" s="463">
        <v>383.33970599999998</v>
      </c>
      <c r="BL326" s="463">
        <v>67786.425728999995</v>
      </c>
      <c r="BM326" s="463">
        <v>52.715440000000001</v>
      </c>
      <c r="BN326" s="463">
        <v>368.53529200000003</v>
      </c>
      <c r="BO326" s="463">
        <v>10061.314877999999</v>
      </c>
      <c r="BP326" s="463">
        <v>61.141252999999999</v>
      </c>
      <c r="BQ326" s="463">
        <v>3.9219179999999998</v>
      </c>
      <c r="BR326" s="463">
        <v>7041.8452070000003</v>
      </c>
      <c r="BS326" s="463">
        <v>13.025392999999999</v>
      </c>
      <c r="BT326" s="463">
        <v>116.27093000000001</v>
      </c>
      <c r="BU326" s="463">
        <v>24.425587</v>
      </c>
      <c r="BV326" s="463">
        <v>164.336172</v>
      </c>
      <c r="BW326" s="463">
        <v>20.614920000000001</v>
      </c>
      <c r="BX326" s="463">
        <v>8030.8070170000001</v>
      </c>
      <c r="BY326" s="463">
        <v>1665.669396</v>
      </c>
      <c r="BZ326" s="463">
        <v>9.3245889999999996</v>
      </c>
      <c r="CA326" s="463">
        <v>27.123781999999999</v>
      </c>
    </row>
    <row r="327" spans="1:79" ht="15" x14ac:dyDescent="0.25">
      <c r="A327" s="449">
        <v>171</v>
      </c>
      <c r="B327" s="457"/>
      <c r="C327" s="457"/>
      <c r="D327" s="458" t="s">
        <v>452</v>
      </c>
      <c r="E327" s="463">
        <v>4.0892999999999999E-2</v>
      </c>
      <c r="F327" s="463">
        <v>8.7661000000000003E-2</v>
      </c>
      <c r="G327" s="463">
        <v>1.943282</v>
      </c>
      <c r="H327" s="463">
        <v>238.65990400000001</v>
      </c>
      <c r="I327" s="463">
        <v>3.737428</v>
      </c>
      <c r="J327" s="463">
        <v>3.8523000000000002E-2</v>
      </c>
      <c r="K327" s="463">
        <v>0.38078200000000001</v>
      </c>
      <c r="L327" s="463">
        <v>2.051771</v>
      </c>
      <c r="M327" s="463">
        <v>0.12540499999999999</v>
      </c>
      <c r="N327" s="463">
        <v>24.36993</v>
      </c>
      <c r="O327" s="463">
        <v>9.3507999999999994E-2</v>
      </c>
      <c r="P327" s="463">
        <v>1.744121</v>
      </c>
      <c r="Q327" s="463">
        <v>4.1024999999999999E-2</v>
      </c>
      <c r="R327" s="463">
        <v>0.28254699999999999</v>
      </c>
      <c r="S327" s="463">
        <v>6.5613989999999998</v>
      </c>
      <c r="T327" s="463">
        <v>33.445805</v>
      </c>
      <c r="U327" s="463">
        <v>65.019386999999995</v>
      </c>
      <c r="V327" s="463">
        <v>21.066624000000001</v>
      </c>
      <c r="W327" s="463">
        <v>0.136992</v>
      </c>
      <c r="X327" s="463">
        <v>9.6394999999999995E-2</v>
      </c>
      <c r="Y327" s="463">
        <v>4.5365000000000003E-2</v>
      </c>
      <c r="Z327" s="463">
        <v>8.1492999999999996E-2</v>
      </c>
      <c r="AA327" s="463">
        <v>54.999346000000003</v>
      </c>
      <c r="AB327" s="463">
        <v>8.3846670000000003</v>
      </c>
      <c r="AC327" s="463">
        <v>0.14855299999999999</v>
      </c>
      <c r="AD327" s="463">
        <v>22.915244999999999</v>
      </c>
      <c r="AE327" s="463">
        <v>0.40784900000000002</v>
      </c>
      <c r="AF327" s="463">
        <v>1.382279</v>
      </c>
      <c r="AG327" s="463">
        <v>15.88702</v>
      </c>
      <c r="AH327" s="463">
        <v>26.253281000000001</v>
      </c>
      <c r="AI327" s="463">
        <v>0.104019</v>
      </c>
      <c r="AJ327" s="463">
        <v>2.9082300000000001</v>
      </c>
      <c r="AK327" s="463">
        <v>0.273088</v>
      </c>
      <c r="AL327" s="463">
        <v>6.4697829999999996</v>
      </c>
      <c r="AM327" s="463">
        <v>5.9151819999999997</v>
      </c>
      <c r="AN327" s="463">
        <v>4.8848250000000002</v>
      </c>
      <c r="AO327" s="463">
        <v>0.17744799999999999</v>
      </c>
      <c r="AP327" s="463">
        <v>2.2428020000000002</v>
      </c>
      <c r="AQ327" s="463">
        <v>4.862E-3</v>
      </c>
      <c r="AR327" s="463">
        <v>9.3420000000000003E-2</v>
      </c>
      <c r="AS327" s="463">
        <v>5.4828000000000002E-2</v>
      </c>
      <c r="AT327" s="463">
        <v>0.21831100000000001</v>
      </c>
      <c r="AU327" s="463">
        <v>160.094866</v>
      </c>
      <c r="AV327" s="463">
        <v>0.76251800000000003</v>
      </c>
      <c r="AW327" s="463">
        <v>0.54568700000000003</v>
      </c>
      <c r="AX327" s="463">
        <v>17.979174</v>
      </c>
      <c r="AY327" s="463">
        <v>0.69311500000000004</v>
      </c>
      <c r="AZ327" s="463">
        <v>9.1761459999999992</v>
      </c>
      <c r="BA327" s="463">
        <v>0.13999900000000001</v>
      </c>
      <c r="BB327" s="463">
        <v>11.058514000000001</v>
      </c>
      <c r="BC327" s="463">
        <v>7.7164999999999997E-2</v>
      </c>
      <c r="BD327" s="463">
        <v>0.27466000000000002</v>
      </c>
      <c r="BE327" s="463">
        <v>0.42573699999999998</v>
      </c>
      <c r="BF327" s="463">
        <v>6.4798999999999995E-2</v>
      </c>
      <c r="BG327" s="463">
        <v>0.13133800000000001</v>
      </c>
      <c r="BH327" s="463">
        <v>2.9353440000000002</v>
      </c>
      <c r="BI327" s="463">
        <v>0.15424499999999999</v>
      </c>
      <c r="BJ327" s="463">
        <v>11.47012</v>
      </c>
      <c r="BK327" s="463">
        <v>21.213436999999999</v>
      </c>
      <c r="BL327" s="463">
        <v>717.14086299999997</v>
      </c>
      <c r="BM327" s="463">
        <v>0.52085099999999995</v>
      </c>
      <c r="BN327" s="463">
        <v>25.524256000000001</v>
      </c>
      <c r="BO327" s="463">
        <v>120.096985</v>
      </c>
      <c r="BP327" s="463">
        <v>0.424371</v>
      </c>
      <c r="BQ327" s="463">
        <v>0.11970600000000001</v>
      </c>
      <c r="BR327" s="463">
        <v>49.673029</v>
      </c>
      <c r="BS327" s="463">
        <v>0.151007</v>
      </c>
      <c r="BT327" s="463">
        <v>1.3125709999999999</v>
      </c>
      <c r="BU327" s="463">
        <v>0.14881900000000001</v>
      </c>
      <c r="BV327" s="463">
        <v>3.921214</v>
      </c>
      <c r="BW327" s="463">
        <v>0.30166999999999999</v>
      </c>
      <c r="BX327" s="463">
        <v>71.954289000000003</v>
      </c>
      <c r="BY327" s="463">
        <v>47.329636999999998</v>
      </c>
      <c r="BZ327" s="463">
        <v>7.1779999999999997E-2</v>
      </c>
      <c r="CA327" s="463">
        <v>0.25973499999999999</v>
      </c>
    </row>
    <row r="328" spans="1:79" ht="15" x14ac:dyDescent="0.25">
      <c r="A328" s="449">
        <v>172</v>
      </c>
      <c r="B328" s="440" t="s">
        <v>3</v>
      </c>
      <c r="C328" s="441" t="s">
        <v>547</v>
      </c>
      <c r="D328" s="442" t="s">
        <v>0</v>
      </c>
      <c r="E328" s="461">
        <v>9732.4822359999998</v>
      </c>
      <c r="F328" s="461">
        <v>11779.523520000001</v>
      </c>
      <c r="G328" s="461">
        <v>30976.613064000001</v>
      </c>
      <c r="H328" s="461">
        <v>210798.13648799999</v>
      </c>
      <c r="I328" s="461">
        <v>36640.747790000001</v>
      </c>
      <c r="J328" s="461">
        <v>6720.5898610000004</v>
      </c>
      <c r="K328" s="461">
        <v>7032.5398690000002</v>
      </c>
      <c r="L328" s="461">
        <v>29944.57331</v>
      </c>
      <c r="M328" s="461">
        <v>10919.188980000001</v>
      </c>
      <c r="N328" s="461">
        <v>37165.797219</v>
      </c>
      <c r="O328" s="461">
        <v>10765.324696</v>
      </c>
      <c r="P328" s="461">
        <v>24569.548228</v>
      </c>
      <c r="Q328" s="461">
        <v>8112.1499110000004</v>
      </c>
      <c r="R328" s="461">
        <v>17543.307078000002</v>
      </c>
      <c r="S328" s="461">
        <v>46089.727271999996</v>
      </c>
      <c r="T328" s="461">
        <v>74892.847762999998</v>
      </c>
      <c r="U328" s="461">
        <v>118691.010142</v>
      </c>
      <c r="V328" s="461">
        <v>54535.290527999998</v>
      </c>
      <c r="W328" s="461">
        <v>14166.385946</v>
      </c>
      <c r="X328" s="461">
        <v>7860.8550569999998</v>
      </c>
      <c r="Y328" s="461">
        <v>6150.040849</v>
      </c>
      <c r="Z328" s="461">
        <v>13507.479348000001</v>
      </c>
      <c r="AA328" s="461">
        <v>112826.646532</v>
      </c>
      <c r="AB328" s="461">
        <v>39962.901214999998</v>
      </c>
      <c r="AC328" s="461">
        <v>18359.978261</v>
      </c>
      <c r="AD328" s="461">
        <v>66516.745559000003</v>
      </c>
      <c r="AE328" s="461">
        <v>17232.661049999999</v>
      </c>
      <c r="AF328" s="461">
        <v>26639.733283000001</v>
      </c>
      <c r="AG328" s="461">
        <v>33408.107692999998</v>
      </c>
      <c r="AH328" s="461">
        <v>45636.242423000003</v>
      </c>
      <c r="AI328" s="461">
        <v>7549.4595449999997</v>
      </c>
      <c r="AJ328" s="461">
        <v>33899.711818999996</v>
      </c>
      <c r="AK328" s="461">
        <v>13547.955182</v>
      </c>
      <c r="AL328" s="461">
        <v>35314.287086999997</v>
      </c>
      <c r="AM328" s="461">
        <v>45104.941148999998</v>
      </c>
      <c r="AN328" s="461">
        <v>49550.943644999999</v>
      </c>
      <c r="AO328" s="461">
        <v>7875.979077</v>
      </c>
      <c r="AP328" s="461">
        <v>25243.215055000001</v>
      </c>
      <c r="AQ328" s="461">
        <v>6176.8429669999996</v>
      </c>
      <c r="AR328" s="461">
        <v>9631.7193050000005</v>
      </c>
      <c r="AS328" s="461">
        <v>9599.2133310000008</v>
      </c>
      <c r="AT328" s="461">
        <v>13252.065906</v>
      </c>
      <c r="AU328" s="461">
        <v>66609.111730000004</v>
      </c>
      <c r="AV328" s="461">
        <v>17181.996433</v>
      </c>
      <c r="AW328" s="461">
        <v>15080.266788000001</v>
      </c>
      <c r="AX328" s="461">
        <v>50584.038029000003</v>
      </c>
      <c r="AY328" s="461">
        <v>35282.425717999999</v>
      </c>
      <c r="AZ328" s="461">
        <v>20362.313383000001</v>
      </c>
      <c r="BA328" s="461">
        <v>7613.0803839999999</v>
      </c>
      <c r="BB328" s="461">
        <v>17454.516388</v>
      </c>
      <c r="BC328" s="461">
        <v>6682.9553320000005</v>
      </c>
      <c r="BD328" s="461">
        <v>17560.130337999999</v>
      </c>
      <c r="BE328" s="461">
        <v>13136.747561</v>
      </c>
      <c r="BF328" s="461">
        <v>11394.822086</v>
      </c>
      <c r="BG328" s="461">
        <v>7270.9174169999997</v>
      </c>
      <c r="BH328" s="461">
        <v>24643.505839000001</v>
      </c>
      <c r="BI328" s="461">
        <v>13941.791558999999</v>
      </c>
      <c r="BJ328" s="461">
        <v>71569.423309000005</v>
      </c>
      <c r="BK328" s="461">
        <v>27783.000157999999</v>
      </c>
      <c r="BL328" s="640">
        <v>335252.92073299998</v>
      </c>
      <c r="BM328" s="461">
        <v>12134.691074</v>
      </c>
      <c r="BN328" s="461">
        <v>51966.912828</v>
      </c>
      <c r="BO328" s="461">
        <v>81757.235795000001</v>
      </c>
      <c r="BP328" s="461">
        <v>12087.346278000001</v>
      </c>
      <c r="BQ328" s="461">
        <v>9476.2609589999993</v>
      </c>
      <c r="BR328" s="461">
        <v>89938.494506000003</v>
      </c>
      <c r="BS328" s="461">
        <v>11765.175948</v>
      </c>
      <c r="BT328" s="461">
        <v>18299.505315999999</v>
      </c>
      <c r="BU328" s="461">
        <v>11832.820689</v>
      </c>
      <c r="BV328" s="461">
        <v>27317.796677999999</v>
      </c>
      <c r="BW328" s="461">
        <v>15944.564833</v>
      </c>
      <c r="BX328" s="461">
        <v>179076.53772699999</v>
      </c>
      <c r="BY328" s="461">
        <v>91843.964605999994</v>
      </c>
      <c r="BZ328" s="461">
        <v>8520.8325499999992</v>
      </c>
      <c r="CA328" s="461">
        <v>16995.373666</v>
      </c>
    </row>
    <row r="329" spans="1:79" ht="15" x14ac:dyDescent="0.25">
      <c r="A329" s="449">
        <v>173</v>
      </c>
      <c r="B329" s="440"/>
      <c r="C329" s="440"/>
      <c r="D329" s="442" t="s">
        <v>451</v>
      </c>
      <c r="E329" s="461">
        <v>31420.418519999999</v>
      </c>
      <c r="F329" s="461">
        <v>36558.438820000003</v>
      </c>
      <c r="G329" s="461">
        <v>97129.398161999998</v>
      </c>
      <c r="H329" s="461">
        <v>681914.32365899999</v>
      </c>
      <c r="I329" s="461">
        <v>109180.345533</v>
      </c>
      <c r="J329" s="461">
        <v>22668.387621999998</v>
      </c>
      <c r="K329" s="461">
        <v>21733.554261000001</v>
      </c>
      <c r="L329" s="461">
        <v>84639.687158000001</v>
      </c>
      <c r="M329" s="461">
        <v>34447.807932000003</v>
      </c>
      <c r="N329" s="461">
        <v>115219.91773</v>
      </c>
      <c r="O329" s="461">
        <v>32596.241569000002</v>
      </c>
      <c r="P329" s="461">
        <v>74966.929961999995</v>
      </c>
      <c r="Q329" s="461">
        <v>23165.712962000001</v>
      </c>
      <c r="R329" s="461">
        <v>58375.481011000003</v>
      </c>
      <c r="S329" s="461">
        <v>115048.991368</v>
      </c>
      <c r="T329" s="461">
        <v>253041.876235</v>
      </c>
      <c r="U329" s="461">
        <v>335049.75971100002</v>
      </c>
      <c r="V329" s="461">
        <v>159379.458572</v>
      </c>
      <c r="W329" s="461">
        <v>40149.613067999999</v>
      </c>
      <c r="X329" s="461">
        <v>18336.199131000001</v>
      </c>
      <c r="Y329" s="461">
        <v>18683.272548000001</v>
      </c>
      <c r="Z329" s="461">
        <v>43926.744855999998</v>
      </c>
      <c r="AA329" s="461">
        <v>337529.37020200002</v>
      </c>
      <c r="AB329" s="461">
        <v>89833.971176000006</v>
      </c>
      <c r="AC329" s="461">
        <v>50540.807927000002</v>
      </c>
      <c r="AD329" s="461">
        <v>230369.97140800001</v>
      </c>
      <c r="AE329" s="461">
        <v>46700.732035000001</v>
      </c>
      <c r="AF329" s="461">
        <v>85454.010473000002</v>
      </c>
      <c r="AG329" s="461">
        <v>108373.085567</v>
      </c>
      <c r="AH329" s="461">
        <v>136350.67391000001</v>
      </c>
      <c r="AI329" s="461">
        <v>25517.683709000001</v>
      </c>
      <c r="AJ329" s="461">
        <v>110175.45736499999</v>
      </c>
      <c r="AK329" s="461">
        <v>43140.133264999997</v>
      </c>
      <c r="AL329" s="461">
        <v>101607.189599</v>
      </c>
      <c r="AM329" s="461">
        <v>134285.968066</v>
      </c>
      <c r="AN329" s="461">
        <v>113911.924875</v>
      </c>
      <c r="AO329" s="461">
        <v>25488.215733000001</v>
      </c>
      <c r="AP329" s="461">
        <v>79858.050587000005</v>
      </c>
      <c r="AQ329" s="461">
        <v>19235.177112000001</v>
      </c>
      <c r="AR329" s="461">
        <v>27215.219862999998</v>
      </c>
      <c r="AS329" s="461">
        <v>30889.308368999998</v>
      </c>
      <c r="AT329" s="461">
        <v>40932.505892000001</v>
      </c>
      <c r="AU329" s="461">
        <v>198751.20374900001</v>
      </c>
      <c r="AV329" s="461">
        <v>41935.277404</v>
      </c>
      <c r="AW329" s="461">
        <v>41865.298946000003</v>
      </c>
      <c r="AX329" s="461">
        <v>158077.71129000001</v>
      </c>
      <c r="AY329" s="461">
        <v>102382.23080400001</v>
      </c>
      <c r="AZ329" s="461">
        <v>52385.021206999998</v>
      </c>
      <c r="BA329" s="461">
        <v>22901.232867999999</v>
      </c>
      <c r="BB329" s="461">
        <v>52537.420163000003</v>
      </c>
      <c r="BC329" s="461">
        <v>19336.787333</v>
      </c>
      <c r="BD329" s="461">
        <v>53755.304464000001</v>
      </c>
      <c r="BE329" s="461">
        <v>42709.479592000003</v>
      </c>
      <c r="BF329" s="461">
        <v>34466.731994000002</v>
      </c>
      <c r="BG329" s="461">
        <v>21218.968353</v>
      </c>
      <c r="BH329" s="461">
        <v>76108.306727999996</v>
      </c>
      <c r="BI329" s="461">
        <v>43726.363983000003</v>
      </c>
      <c r="BJ329" s="461">
        <v>193971.240429</v>
      </c>
      <c r="BK329" s="461">
        <v>74788.965934000007</v>
      </c>
      <c r="BL329" s="640">
        <v>1172468.111824</v>
      </c>
      <c r="BM329" s="461">
        <v>40253.474264999997</v>
      </c>
      <c r="BN329" s="461">
        <v>152193.51113999999</v>
      </c>
      <c r="BO329" s="461">
        <v>253170.286868</v>
      </c>
      <c r="BP329" s="461">
        <v>30065.578576</v>
      </c>
      <c r="BQ329" s="461">
        <v>24786.062615999999</v>
      </c>
      <c r="BR329" s="461">
        <v>304360.94063000003</v>
      </c>
      <c r="BS329" s="461">
        <v>39701.657159000002</v>
      </c>
      <c r="BT329" s="461">
        <v>52878.017419000003</v>
      </c>
      <c r="BU329" s="461">
        <v>36094.117365999999</v>
      </c>
      <c r="BV329" s="461">
        <v>89695.873756999994</v>
      </c>
      <c r="BW329" s="461">
        <v>45993.390587000002</v>
      </c>
      <c r="BX329" s="461">
        <v>544053.83340899996</v>
      </c>
      <c r="BY329" s="461">
        <v>252625.7807</v>
      </c>
      <c r="BZ329" s="461">
        <v>21930.308878</v>
      </c>
      <c r="CA329" s="461">
        <v>51464.677900000002</v>
      </c>
    </row>
    <row r="330" spans="1:79" ht="15" x14ac:dyDescent="0.25">
      <c r="A330" s="449">
        <v>174</v>
      </c>
      <c r="B330" s="440"/>
      <c r="C330" s="440"/>
      <c r="D330" s="442" t="s">
        <v>1</v>
      </c>
      <c r="E330" s="461">
        <v>26475.630553999999</v>
      </c>
      <c r="F330" s="461">
        <v>31321.643044</v>
      </c>
      <c r="G330" s="461">
        <v>81866.710913999996</v>
      </c>
      <c r="H330" s="461">
        <v>574915.18889500003</v>
      </c>
      <c r="I330" s="461">
        <v>93317.625782000003</v>
      </c>
      <c r="J330" s="461">
        <v>18738.598108999999</v>
      </c>
      <c r="K330" s="461">
        <v>17551.185866</v>
      </c>
      <c r="L330" s="461">
        <v>73295.936889000004</v>
      </c>
      <c r="M330" s="461">
        <v>29755.927383999999</v>
      </c>
      <c r="N330" s="461">
        <v>79825.304910999999</v>
      </c>
      <c r="O330" s="461">
        <v>28170.346991999999</v>
      </c>
      <c r="P330" s="461">
        <v>64362.149577999997</v>
      </c>
      <c r="Q330" s="461">
        <v>19906.104008999999</v>
      </c>
      <c r="R330" s="461">
        <v>48554.425030999999</v>
      </c>
      <c r="S330" s="461">
        <v>87930.902375999998</v>
      </c>
      <c r="T330" s="461">
        <v>209881.80931800001</v>
      </c>
      <c r="U330" s="461">
        <v>270679.301836</v>
      </c>
      <c r="V330" s="461">
        <v>129549.15431500001</v>
      </c>
      <c r="W330" s="461">
        <v>35326.102777</v>
      </c>
      <c r="X330" s="461">
        <v>16505.413370999999</v>
      </c>
      <c r="Y330" s="461">
        <v>15685.731722</v>
      </c>
      <c r="Z330" s="461">
        <v>36679.905091000001</v>
      </c>
      <c r="AA330" s="461">
        <v>275846.490269</v>
      </c>
      <c r="AB330" s="461">
        <v>68822.867775000006</v>
      </c>
      <c r="AC330" s="461">
        <v>43282.611371999999</v>
      </c>
      <c r="AD330" s="461">
        <v>188481.951902</v>
      </c>
      <c r="AE330" s="461">
        <v>40569.981118999996</v>
      </c>
      <c r="AF330" s="461">
        <v>72057.915171000001</v>
      </c>
      <c r="AG330" s="461">
        <v>76438.525645999995</v>
      </c>
      <c r="AH330" s="461">
        <v>101775.654932</v>
      </c>
      <c r="AI330" s="461">
        <v>21081.816228</v>
      </c>
      <c r="AJ330" s="461">
        <v>91747.840452000004</v>
      </c>
      <c r="AK330" s="461">
        <v>36537.853375999999</v>
      </c>
      <c r="AL330" s="461">
        <v>84967.347253</v>
      </c>
      <c r="AM330" s="461">
        <v>114158.660432</v>
      </c>
      <c r="AN330" s="461">
        <v>84030.235375000004</v>
      </c>
      <c r="AO330" s="461">
        <v>21500.702888</v>
      </c>
      <c r="AP330" s="461">
        <v>66472.207943000001</v>
      </c>
      <c r="AQ330" s="461">
        <v>16483.603072000002</v>
      </c>
      <c r="AR330" s="461">
        <v>23300.743219</v>
      </c>
      <c r="AS330" s="461">
        <v>26272.748083999999</v>
      </c>
      <c r="AT330" s="461">
        <v>34480.258978999998</v>
      </c>
      <c r="AU330" s="461">
        <v>156547.967133</v>
      </c>
      <c r="AV330" s="461">
        <v>36915.448820999998</v>
      </c>
      <c r="AW330" s="461">
        <v>35678.963722</v>
      </c>
      <c r="AX330" s="461">
        <v>125376.414093</v>
      </c>
      <c r="AY330" s="461">
        <v>84999.392343</v>
      </c>
      <c r="AZ330" s="461">
        <v>39194.239624000002</v>
      </c>
      <c r="BA330" s="461">
        <v>18732.873186000001</v>
      </c>
      <c r="BB330" s="461">
        <v>36251.760458999997</v>
      </c>
      <c r="BC330" s="461">
        <v>16451.357250000001</v>
      </c>
      <c r="BD330" s="461">
        <v>45493.709538000003</v>
      </c>
      <c r="BE330" s="461">
        <v>34462.746005000001</v>
      </c>
      <c r="BF330" s="461">
        <v>29619.418834</v>
      </c>
      <c r="BG330" s="461">
        <v>17733.857198999998</v>
      </c>
      <c r="BH330" s="461">
        <v>63817.701731000001</v>
      </c>
      <c r="BI330" s="461">
        <v>36829.390004000001</v>
      </c>
      <c r="BJ330" s="461">
        <v>149742.033474</v>
      </c>
      <c r="BK330" s="461">
        <v>54285.846217999999</v>
      </c>
      <c r="BL330" s="640">
        <v>938972.96958399995</v>
      </c>
      <c r="BM330" s="461">
        <v>33696.927447000002</v>
      </c>
      <c r="BN330" s="461">
        <v>104045.07864599999</v>
      </c>
      <c r="BO330" s="461">
        <v>202765.81689099999</v>
      </c>
      <c r="BP330" s="461">
        <v>26413.430033000001</v>
      </c>
      <c r="BQ330" s="461">
        <v>20356.965391999998</v>
      </c>
      <c r="BR330" s="461">
        <v>252070.290393</v>
      </c>
      <c r="BS330" s="461">
        <v>32824.079335000002</v>
      </c>
      <c r="BT330" s="461">
        <v>44888.706528000002</v>
      </c>
      <c r="BU330" s="461">
        <v>30545.682991999998</v>
      </c>
      <c r="BV330" s="461">
        <v>74671.733714999995</v>
      </c>
      <c r="BW330" s="461">
        <v>37934.835120999996</v>
      </c>
      <c r="BX330" s="461">
        <v>449011.12674899999</v>
      </c>
      <c r="BY330" s="461">
        <v>215415.72584299999</v>
      </c>
      <c r="BZ330" s="461">
        <v>19772.631550999999</v>
      </c>
      <c r="CA330" s="461">
        <v>42357.681332</v>
      </c>
    </row>
    <row r="331" spans="1:79" ht="15" x14ac:dyDescent="0.25">
      <c r="A331" s="449">
        <v>175</v>
      </c>
      <c r="B331" s="440"/>
      <c r="C331" s="440"/>
      <c r="D331" s="442" t="s">
        <v>452</v>
      </c>
      <c r="E331" s="461">
        <v>16034.739733</v>
      </c>
      <c r="F331" s="461">
        <v>19244.537840000001</v>
      </c>
      <c r="G331" s="461">
        <v>50313.069170000002</v>
      </c>
      <c r="H331" s="461">
        <v>353301.82822700002</v>
      </c>
      <c r="I331" s="461">
        <v>58012.971952</v>
      </c>
      <c r="J331" s="461">
        <v>11660.955762</v>
      </c>
      <c r="K331" s="461">
        <v>11614.778041</v>
      </c>
      <c r="L331" s="461">
        <v>44471.741604000003</v>
      </c>
      <c r="M331" s="461">
        <v>18790.473216999999</v>
      </c>
      <c r="N331" s="461">
        <v>63350.225823000001</v>
      </c>
      <c r="O331" s="461">
        <v>17323.817261</v>
      </c>
      <c r="P331" s="461">
        <v>38373.336697999999</v>
      </c>
      <c r="Q331" s="461">
        <v>12235.216974999999</v>
      </c>
      <c r="R331" s="461">
        <v>30409.523581000001</v>
      </c>
      <c r="S331" s="461">
        <v>66315.363859000005</v>
      </c>
      <c r="T331" s="461">
        <v>129011.667541</v>
      </c>
      <c r="U331" s="461">
        <v>179875.686835</v>
      </c>
      <c r="V331" s="461">
        <v>91757.852175000007</v>
      </c>
      <c r="W331" s="461">
        <v>20470.151715</v>
      </c>
      <c r="X331" s="461">
        <v>9937.7590749999999</v>
      </c>
      <c r="Y331" s="461">
        <v>9702.5704829999995</v>
      </c>
      <c r="Z331" s="461">
        <v>22613.662217000001</v>
      </c>
      <c r="AA331" s="461">
        <v>178001.71095199999</v>
      </c>
      <c r="AB331" s="461">
        <v>52999.826096999997</v>
      </c>
      <c r="AC331" s="461">
        <v>27281.051579999999</v>
      </c>
      <c r="AD331" s="461">
        <v>118151.877526</v>
      </c>
      <c r="AE331" s="461">
        <v>24701.097072</v>
      </c>
      <c r="AF331" s="461">
        <v>44132.051721000003</v>
      </c>
      <c r="AG331" s="461">
        <v>58696.785743</v>
      </c>
      <c r="AH331" s="461">
        <v>73857.597773000001</v>
      </c>
      <c r="AI331" s="461">
        <v>13066.765133000001</v>
      </c>
      <c r="AJ331" s="461">
        <v>55837.710174</v>
      </c>
      <c r="AK331" s="461">
        <v>21788.893032</v>
      </c>
      <c r="AL331" s="461">
        <v>53718.568323</v>
      </c>
      <c r="AM331" s="461">
        <v>70157.755124999996</v>
      </c>
      <c r="AN331" s="461">
        <v>68177.857153999998</v>
      </c>
      <c r="AO331" s="461">
        <v>13652.412774</v>
      </c>
      <c r="AP331" s="461">
        <v>40694.389908999998</v>
      </c>
      <c r="AQ331" s="461">
        <v>9806.5196739999992</v>
      </c>
      <c r="AR331" s="461">
        <v>14401.661264</v>
      </c>
      <c r="AS331" s="461">
        <v>16607.012669</v>
      </c>
      <c r="AT331" s="461">
        <v>21291.783727000002</v>
      </c>
      <c r="AU331" s="461">
        <v>105569.18329</v>
      </c>
      <c r="AV331" s="461">
        <v>22761.288366000001</v>
      </c>
      <c r="AW331" s="461">
        <v>22261.469969999998</v>
      </c>
      <c r="AX331" s="461">
        <v>87557.638718000002</v>
      </c>
      <c r="AY331" s="461">
        <v>54774.970244999997</v>
      </c>
      <c r="AZ331" s="461">
        <v>29064.089279</v>
      </c>
      <c r="BA331" s="461">
        <v>12714.76498</v>
      </c>
      <c r="BB331" s="461">
        <v>29134.164670999999</v>
      </c>
      <c r="BC331" s="461">
        <v>10227.938588999999</v>
      </c>
      <c r="BD331" s="461">
        <v>27776.644454000001</v>
      </c>
      <c r="BE331" s="461">
        <v>22589.118307000001</v>
      </c>
      <c r="BF331" s="461">
        <v>17638.059228999999</v>
      </c>
      <c r="BG331" s="461">
        <v>11499.646325</v>
      </c>
      <c r="BH331" s="461">
        <v>39968.166470999997</v>
      </c>
      <c r="BI331" s="461">
        <v>22947.564375000002</v>
      </c>
      <c r="BJ331" s="461">
        <v>108500.88316300001</v>
      </c>
      <c r="BK331" s="461">
        <v>41737.437629</v>
      </c>
      <c r="BL331" s="640">
        <v>600815.99848199997</v>
      </c>
      <c r="BM331" s="461">
        <v>20649.123914</v>
      </c>
      <c r="BN331" s="461">
        <v>85616.557054999997</v>
      </c>
      <c r="BO331" s="461">
        <v>133668.85875099999</v>
      </c>
      <c r="BP331" s="461">
        <v>16511.203691999999</v>
      </c>
      <c r="BQ331" s="461">
        <v>13860.93822</v>
      </c>
      <c r="BR331" s="461">
        <v>155948.884165</v>
      </c>
      <c r="BS331" s="461">
        <v>20767.293142999999</v>
      </c>
      <c r="BT331" s="461">
        <v>27545.701911</v>
      </c>
      <c r="BU331" s="461">
        <v>18695.370444</v>
      </c>
      <c r="BV331" s="461">
        <v>46365.301487999997</v>
      </c>
      <c r="BW331" s="461">
        <v>25014.422463999999</v>
      </c>
      <c r="BX331" s="461">
        <v>282543.44405699999</v>
      </c>
      <c r="BY331" s="461">
        <v>133970.303931</v>
      </c>
      <c r="BZ331" s="461">
        <v>11055.028714</v>
      </c>
      <c r="CA331" s="461">
        <v>27648.397336999999</v>
      </c>
    </row>
    <row r="332" spans="1:79" ht="15" x14ac:dyDescent="0.25">
      <c r="A332" s="449">
        <v>176</v>
      </c>
      <c r="B332" s="443"/>
      <c r="C332" s="443" t="s">
        <v>548</v>
      </c>
      <c r="D332" s="444" t="s">
        <v>0</v>
      </c>
      <c r="E332" s="462">
        <v>188.847354</v>
      </c>
      <c r="F332" s="462">
        <v>229.53840500000001</v>
      </c>
      <c r="G332" s="462">
        <v>638.70403699999997</v>
      </c>
      <c r="H332" s="462">
        <v>8125.2023579999995</v>
      </c>
      <c r="I332" s="462">
        <v>770.18637799999999</v>
      </c>
      <c r="J332" s="462">
        <v>126.8922</v>
      </c>
      <c r="K332" s="462">
        <v>125.133976</v>
      </c>
      <c r="L332" s="462">
        <v>629.72862999999995</v>
      </c>
      <c r="M332" s="462">
        <v>193.14041399999999</v>
      </c>
      <c r="N332" s="462">
        <v>806.53199099999995</v>
      </c>
      <c r="O332" s="462">
        <v>202.72283999999999</v>
      </c>
      <c r="P332" s="462">
        <v>521.70984599999997</v>
      </c>
      <c r="Q332" s="462">
        <v>149.64756399999999</v>
      </c>
      <c r="R332" s="462">
        <v>338.10229800000002</v>
      </c>
      <c r="S332" s="462">
        <v>999.95453199999997</v>
      </c>
      <c r="T332" s="462">
        <v>1982.6041459999999</v>
      </c>
      <c r="U332" s="462">
        <v>5418.8640219999997</v>
      </c>
      <c r="V332" s="462">
        <v>1317.7548670000001</v>
      </c>
      <c r="W332" s="462">
        <v>275.46139799999997</v>
      </c>
      <c r="X332" s="462">
        <v>141.55635899999999</v>
      </c>
      <c r="Y332" s="462">
        <v>110.79446299999999</v>
      </c>
      <c r="Z332" s="462">
        <v>268.00273900000002</v>
      </c>
      <c r="AA332" s="462">
        <v>3418.694485</v>
      </c>
      <c r="AB332" s="462">
        <v>889.80004599999995</v>
      </c>
      <c r="AC332" s="462">
        <v>345.81698</v>
      </c>
      <c r="AD332" s="462">
        <v>1632.391537</v>
      </c>
      <c r="AE332" s="462">
        <v>323.846813</v>
      </c>
      <c r="AF332" s="462">
        <v>571.52388599999995</v>
      </c>
      <c r="AG332" s="462">
        <v>706.96376599999996</v>
      </c>
      <c r="AH332" s="462">
        <v>991.69084599999996</v>
      </c>
      <c r="AI332" s="462">
        <v>148.438153</v>
      </c>
      <c r="AJ332" s="462">
        <v>746.29457100000002</v>
      </c>
      <c r="AK332" s="462">
        <v>275.40316000000001</v>
      </c>
      <c r="AL332" s="462">
        <v>704.382926</v>
      </c>
      <c r="AM332" s="462">
        <v>866.06723599999998</v>
      </c>
      <c r="AN332" s="462">
        <v>1023.285559</v>
      </c>
      <c r="AO332" s="462">
        <v>150.28700900000001</v>
      </c>
      <c r="AP332" s="462">
        <v>506.52077100000002</v>
      </c>
      <c r="AQ332" s="462">
        <v>117.95701699999999</v>
      </c>
      <c r="AR332" s="462">
        <v>182.43866199999999</v>
      </c>
      <c r="AS332" s="462">
        <v>170.957795</v>
      </c>
      <c r="AT332" s="462">
        <v>251.70086599999999</v>
      </c>
      <c r="AU332" s="462">
        <v>2192.1523480000001</v>
      </c>
      <c r="AV332" s="462">
        <v>331.25746900000001</v>
      </c>
      <c r="AW332" s="462">
        <v>295.09937600000001</v>
      </c>
      <c r="AX332" s="462">
        <v>1166.0074790000001</v>
      </c>
      <c r="AY332" s="462">
        <v>657.88505599999996</v>
      </c>
      <c r="AZ332" s="462">
        <v>543.23268299999995</v>
      </c>
      <c r="BA332" s="462">
        <v>147.744338</v>
      </c>
      <c r="BB332" s="462">
        <v>364.74815699999999</v>
      </c>
      <c r="BC332" s="462">
        <v>131.19769400000001</v>
      </c>
      <c r="BD332" s="462">
        <v>313.40140000000002</v>
      </c>
      <c r="BE332" s="462">
        <v>250.91883200000001</v>
      </c>
      <c r="BF332" s="462">
        <v>229.105988</v>
      </c>
      <c r="BG332" s="462">
        <v>132.69450900000001</v>
      </c>
      <c r="BH332" s="462">
        <v>446.64405299999999</v>
      </c>
      <c r="BI332" s="462">
        <v>275.36830099999997</v>
      </c>
      <c r="BJ332" s="462">
        <v>1653.8407030000001</v>
      </c>
      <c r="BK332" s="462">
        <v>782.26353200000005</v>
      </c>
      <c r="BL332" s="641">
        <v>14551.15662</v>
      </c>
      <c r="BM332" s="462">
        <v>250.39778999999999</v>
      </c>
      <c r="BN332" s="462">
        <v>1392.5956200000001</v>
      </c>
      <c r="BO332" s="462">
        <v>3137.1303579999999</v>
      </c>
      <c r="BP332" s="462">
        <v>231.526535</v>
      </c>
      <c r="BQ332" s="462">
        <v>177.572926</v>
      </c>
      <c r="BR332" s="462">
        <v>3138.6129500000002</v>
      </c>
      <c r="BS332" s="462">
        <v>223.204689</v>
      </c>
      <c r="BT332" s="462">
        <v>380.77627200000001</v>
      </c>
      <c r="BU332" s="462">
        <v>228.93829700000001</v>
      </c>
      <c r="BV332" s="462">
        <v>540.33855000000005</v>
      </c>
      <c r="BW332" s="462">
        <v>302.58090399999998</v>
      </c>
      <c r="BX332" s="462">
        <v>5759.0639279999996</v>
      </c>
      <c r="BY332" s="462">
        <v>2121.3697339999999</v>
      </c>
      <c r="BZ332" s="462">
        <v>166.766605</v>
      </c>
      <c r="CA332" s="462">
        <v>321.41673800000001</v>
      </c>
    </row>
    <row r="333" spans="1:79" ht="15" x14ac:dyDescent="0.25">
      <c r="A333" s="449">
        <v>177</v>
      </c>
      <c r="B333" s="443"/>
      <c r="C333" s="443"/>
      <c r="D333" s="444" t="s">
        <v>451</v>
      </c>
      <c r="E333" s="462">
        <v>611.93697199999997</v>
      </c>
      <c r="F333" s="462">
        <v>711.41743099999997</v>
      </c>
      <c r="G333" s="462">
        <v>1989.0811570000001</v>
      </c>
      <c r="H333" s="462">
        <v>23319.471302000002</v>
      </c>
      <c r="I333" s="462">
        <v>2269.3063579999998</v>
      </c>
      <c r="J333" s="462">
        <v>427.29687899999999</v>
      </c>
      <c r="K333" s="462">
        <v>383.59001000000001</v>
      </c>
      <c r="L333" s="462">
        <v>1672.7596129999999</v>
      </c>
      <c r="M333" s="462">
        <v>609.59195199999999</v>
      </c>
      <c r="N333" s="462">
        <v>2694.8787590000002</v>
      </c>
      <c r="O333" s="462">
        <v>613.47355900000002</v>
      </c>
      <c r="P333" s="462">
        <v>1535.7765959999999</v>
      </c>
      <c r="Q333" s="462">
        <v>427.71506399999998</v>
      </c>
      <c r="R333" s="462">
        <v>1114.3465100000001</v>
      </c>
      <c r="S333" s="462">
        <v>2551.9075790000002</v>
      </c>
      <c r="T333" s="462">
        <v>6159.9373679999999</v>
      </c>
      <c r="U333" s="462">
        <v>11469.495913999999</v>
      </c>
      <c r="V333" s="462">
        <v>4096.665027</v>
      </c>
      <c r="W333" s="462">
        <v>770.52063099999998</v>
      </c>
      <c r="X333" s="462">
        <v>328.99767600000001</v>
      </c>
      <c r="Y333" s="462">
        <v>337.37165900000002</v>
      </c>
      <c r="Z333" s="462">
        <v>876.11850500000003</v>
      </c>
      <c r="AA333" s="462">
        <v>8822.7764349999998</v>
      </c>
      <c r="AB333" s="462">
        <v>1888.9780989999999</v>
      </c>
      <c r="AC333" s="462">
        <v>941.60299099999997</v>
      </c>
      <c r="AD333" s="462">
        <v>5562.2374250000003</v>
      </c>
      <c r="AE333" s="462">
        <v>871.367794</v>
      </c>
      <c r="AF333" s="462">
        <v>1807.796278</v>
      </c>
      <c r="AG333" s="462">
        <v>2559.7239039999999</v>
      </c>
      <c r="AH333" s="462">
        <v>3084.5049180000001</v>
      </c>
      <c r="AI333" s="462">
        <v>501.47892000000002</v>
      </c>
      <c r="AJ333" s="462">
        <v>2261.0147160000001</v>
      </c>
      <c r="AK333" s="462">
        <v>851.48690699999997</v>
      </c>
      <c r="AL333" s="462">
        <v>1896.723579</v>
      </c>
      <c r="AM333" s="462">
        <v>2628.986832</v>
      </c>
      <c r="AN333" s="462">
        <v>2428.339939</v>
      </c>
      <c r="AO333" s="462">
        <v>473.516279</v>
      </c>
      <c r="AP333" s="462">
        <v>1481.6268319999999</v>
      </c>
      <c r="AQ333" s="462">
        <v>367.10180400000002</v>
      </c>
      <c r="AR333" s="462">
        <v>512.32588399999997</v>
      </c>
      <c r="AS333" s="462">
        <v>549.092444</v>
      </c>
      <c r="AT333" s="462">
        <v>770.29630799999995</v>
      </c>
      <c r="AU333" s="462">
        <v>5682.7374689999997</v>
      </c>
      <c r="AV333" s="462">
        <v>788.90722100000005</v>
      </c>
      <c r="AW333" s="462">
        <v>808.86963200000002</v>
      </c>
      <c r="AX333" s="462">
        <v>3739.5838560000002</v>
      </c>
      <c r="AY333" s="462">
        <v>1916.9201169999999</v>
      </c>
      <c r="AZ333" s="462">
        <v>1540.3308119999999</v>
      </c>
      <c r="BA333" s="462">
        <v>444.05661199999997</v>
      </c>
      <c r="BB333" s="462">
        <v>1203.3652360000001</v>
      </c>
      <c r="BC333" s="462">
        <v>379.55551300000002</v>
      </c>
      <c r="BD333" s="462">
        <v>957.69779400000004</v>
      </c>
      <c r="BE333" s="462">
        <v>797.19743000000005</v>
      </c>
      <c r="BF333" s="462">
        <v>694.62892099999999</v>
      </c>
      <c r="BG333" s="462">
        <v>385.67137100000002</v>
      </c>
      <c r="BH333" s="462">
        <v>1370.0077329999999</v>
      </c>
      <c r="BI333" s="462">
        <v>864.621173</v>
      </c>
      <c r="BJ333" s="462">
        <v>4600.1395640000001</v>
      </c>
      <c r="BK333" s="462">
        <v>2238.5703760000001</v>
      </c>
      <c r="BL333" s="641">
        <v>37649.486348999999</v>
      </c>
      <c r="BM333" s="462">
        <v>820.89038500000004</v>
      </c>
      <c r="BN333" s="462">
        <v>4813.8209790000001</v>
      </c>
      <c r="BO333" s="462">
        <v>7043.1962679999997</v>
      </c>
      <c r="BP333" s="462">
        <v>568.72140200000001</v>
      </c>
      <c r="BQ333" s="462">
        <v>465.803877</v>
      </c>
      <c r="BR333" s="462">
        <v>9567.4043810000003</v>
      </c>
      <c r="BS333" s="462">
        <v>754.21931500000005</v>
      </c>
      <c r="BT333" s="462">
        <v>1034.67263</v>
      </c>
      <c r="BU333" s="462">
        <v>688.774632</v>
      </c>
      <c r="BV333" s="462">
        <v>1752.072827</v>
      </c>
      <c r="BW333" s="462">
        <v>875.82109300000002</v>
      </c>
      <c r="BX333" s="462">
        <v>15460.625926000001</v>
      </c>
      <c r="BY333" s="462">
        <v>5376.493399</v>
      </c>
      <c r="BZ333" s="462">
        <v>405.76758100000001</v>
      </c>
      <c r="CA333" s="462">
        <v>971.97408600000006</v>
      </c>
    </row>
    <row r="334" spans="1:79" ht="15" x14ac:dyDescent="0.25">
      <c r="A334" s="449">
        <v>178</v>
      </c>
      <c r="B334" s="443"/>
      <c r="C334" s="443"/>
      <c r="D334" s="444" t="s">
        <v>1</v>
      </c>
      <c r="E334" s="462">
        <v>516.64430200000004</v>
      </c>
      <c r="F334" s="462">
        <v>613.00933099999997</v>
      </c>
      <c r="G334" s="462">
        <v>1754.5702269999999</v>
      </c>
      <c r="H334" s="462">
        <v>28872.232412000001</v>
      </c>
      <c r="I334" s="462">
        <v>2042.659222</v>
      </c>
      <c r="J334" s="462">
        <v>354.930859</v>
      </c>
      <c r="K334" s="462">
        <v>312.69260600000001</v>
      </c>
      <c r="L334" s="462">
        <v>1579.2481929999999</v>
      </c>
      <c r="M334" s="462">
        <v>529.29972299999997</v>
      </c>
      <c r="N334" s="462">
        <v>1811.736482</v>
      </c>
      <c r="O334" s="462">
        <v>532.42733299999998</v>
      </c>
      <c r="P334" s="462">
        <v>1403.0720510000001</v>
      </c>
      <c r="Q334" s="462">
        <v>368.67241999999999</v>
      </c>
      <c r="R334" s="462">
        <v>940.23545100000001</v>
      </c>
      <c r="S334" s="462">
        <v>1992.742358</v>
      </c>
      <c r="T334" s="462">
        <v>5904.8417790000003</v>
      </c>
      <c r="U334" s="462">
        <v>13894.150677</v>
      </c>
      <c r="V334" s="462">
        <v>3315.4973140000002</v>
      </c>
      <c r="W334" s="462">
        <v>686.533366</v>
      </c>
      <c r="X334" s="462">
        <v>298.36105700000002</v>
      </c>
      <c r="Y334" s="462">
        <v>284.026659</v>
      </c>
      <c r="Z334" s="462">
        <v>734.66940499999998</v>
      </c>
      <c r="AA334" s="462">
        <v>9030.4943700000003</v>
      </c>
      <c r="AB334" s="462">
        <v>1491.041682</v>
      </c>
      <c r="AC334" s="462">
        <v>813.58501799999999</v>
      </c>
      <c r="AD334" s="462">
        <v>5073.3202160000001</v>
      </c>
      <c r="AE334" s="462">
        <v>766.54872799999998</v>
      </c>
      <c r="AF334" s="462">
        <v>1586.182693</v>
      </c>
      <c r="AG334" s="462">
        <v>1717.7896390000001</v>
      </c>
      <c r="AH334" s="462">
        <v>2299.6677380000001</v>
      </c>
      <c r="AI334" s="462">
        <v>417.88531799999998</v>
      </c>
      <c r="AJ334" s="462">
        <v>2039.2017269999999</v>
      </c>
      <c r="AK334" s="462">
        <v>741.80307000000005</v>
      </c>
      <c r="AL334" s="462">
        <v>1686.7594819999999</v>
      </c>
      <c r="AM334" s="462">
        <v>2318.69508</v>
      </c>
      <c r="AN334" s="462">
        <v>1789.336671</v>
      </c>
      <c r="AO334" s="462">
        <v>406.89178900000002</v>
      </c>
      <c r="AP334" s="462">
        <v>1300.625</v>
      </c>
      <c r="AQ334" s="462">
        <v>314.91149999999999</v>
      </c>
      <c r="AR334" s="462">
        <v>442.18573500000002</v>
      </c>
      <c r="AS334" s="462">
        <v>469.44773400000003</v>
      </c>
      <c r="AT334" s="462">
        <v>657.35862099999997</v>
      </c>
      <c r="AU334" s="462">
        <v>5256.8845950000004</v>
      </c>
      <c r="AV334" s="462">
        <v>713.19403699999998</v>
      </c>
      <c r="AW334" s="462">
        <v>708.55057599999998</v>
      </c>
      <c r="AX334" s="462">
        <v>4198.7787539999999</v>
      </c>
      <c r="AY334" s="462">
        <v>1620.0445560000001</v>
      </c>
      <c r="AZ334" s="462">
        <v>1036.0969769999999</v>
      </c>
      <c r="BA334" s="462">
        <v>368.02540499999998</v>
      </c>
      <c r="BB334" s="462">
        <v>791.97326399999997</v>
      </c>
      <c r="BC334" s="462">
        <v>326.15509800000001</v>
      </c>
      <c r="BD334" s="462">
        <v>815.53653499999996</v>
      </c>
      <c r="BE334" s="462">
        <v>661.20979999999997</v>
      </c>
      <c r="BF334" s="462">
        <v>599.43914700000005</v>
      </c>
      <c r="BG334" s="462">
        <v>325.45420300000001</v>
      </c>
      <c r="BH334" s="462">
        <v>1173.1391759999999</v>
      </c>
      <c r="BI334" s="462">
        <v>733.35432400000002</v>
      </c>
      <c r="BJ334" s="462">
        <v>3797.0615269999998</v>
      </c>
      <c r="BK334" s="462">
        <v>1492.421552</v>
      </c>
      <c r="BL334" s="641">
        <v>48318.829749999997</v>
      </c>
      <c r="BM334" s="462">
        <v>705.11024499999996</v>
      </c>
      <c r="BN334" s="462">
        <v>2977.857849</v>
      </c>
      <c r="BO334" s="462">
        <v>7434.3730009999999</v>
      </c>
      <c r="BP334" s="462">
        <v>508.44656500000002</v>
      </c>
      <c r="BQ334" s="462">
        <v>384.95633099999998</v>
      </c>
      <c r="BR334" s="462">
        <v>11300.174572</v>
      </c>
      <c r="BS334" s="462">
        <v>629.36871199999996</v>
      </c>
      <c r="BT334" s="462">
        <v>916.25226899999996</v>
      </c>
      <c r="BU334" s="462">
        <v>591.04009199999996</v>
      </c>
      <c r="BV334" s="462">
        <v>1514.4300330000001</v>
      </c>
      <c r="BW334" s="462">
        <v>729.70140500000002</v>
      </c>
      <c r="BX334" s="462">
        <v>17208.094776999998</v>
      </c>
      <c r="BY334" s="462">
        <v>5105.893368</v>
      </c>
      <c r="BZ334" s="462">
        <v>377.436081</v>
      </c>
      <c r="CA334" s="462">
        <v>813.58172999999999</v>
      </c>
    </row>
    <row r="335" spans="1:79" ht="15" x14ac:dyDescent="0.25">
      <c r="A335" s="449">
        <v>179</v>
      </c>
      <c r="B335" s="443"/>
      <c r="C335" s="443"/>
      <c r="D335" s="444" t="s">
        <v>452</v>
      </c>
      <c r="E335" s="462">
        <v>311.30957699999999</v>
      </c>
      <c r="F335" s="462">
        <v>372.00682899999998</v>
      </c>
      <c r="G335" s="462">
        <v>989.34675400000003</v>
      </c>
      <c r="H335" s="462">
        <v>7844.7506320000002</v>
      </c>
      <c r="I335" s="462">
        <v>1147.7144109999999</v>
      </c>
      <c r="J335" s="462">
        <v>218.93041500000001</v>
      </c>
      <c r="K335" s="462">
        <v>202.810562</v>
      </c>
      <c r="L335" s="462">
        <v>835.41743599999995</v>
      </c>
      <c r="M335" s="462">
        <v>330.33925799999997</v>
      </c>
      <c r="N335" s="462">
        <v>1061.6466069999999</v>
      </c>
      <c r="O335" s="462">
        <v>324.21729499999998</v>
      </c>
      <c r="P335" s="462">
        <v>752.45775800000001</v>
      </c>
      <c r="Q335" s="462">
        <v>225.17869899999999</v>
      </c>
      <c r="R335" s="462">
        <v>575.38859000000002</v>
      </c>
      <c r="S335" s="462">
        <v>1071.4557540000001</v>
      </c>
      <c r="T335" s="462">
        <v>2751.597487</v>
      </c>
      <c r="U335" s="462">
        <v>3040.6264470000001</v>
      </c>
      <c r="V335" s="462">
        <v>1626.7356890000001</v>
      </c>
      <c r="W335" s="462">
        <v>389.41855299999997</v>
      </c>
      <c r="X335" s="462">
        <v>177.049295</v>
      </c>
      <c r="Y335" s="462">
        <v>174.40518900000001</v>
      </c>
      <c r="Z335" s="462">
        <v>448.22075899999999</v>
      </c>
      <c r="AA335" s="462">
        <v>3524.0805639999999</v>
      </c>
      <c r="AB335" s="462">
        <v>862.66559099999995</v>
      </c>
      <c r="AC335" s="462">
        <v>504.36418600000002</v>
      </c>
      <c r="AD335" s="462">
        <v>2517.4977819999999</v>
      </c>
      <c r="AE335" s="462">
        <v>456.18174299999998</v>
      </c>
      <c r="AF335" s="462">
        <v>903.46094500000004</v>
      </c>
      <c r="AG335" s="462">
        <v>997.41556100000003</v>
      </c>
      <c r="AH335" s="462">
        <v>1287.3151539999999</v>
      </c>
      <c r="AI335" s="462">
        <v>254.63182499999999</v>
      </c>
      <c r="AJ335" s="462">
        <v>1090.875489</v>
      </c>
      <c r="AK335" s="462">
        <v>422.778978</v>
      </c>
      <c r="AL335" s="462">
        <v>885.63883399999997</v>
      </c>
      <c r="AM335" s="462">
        <v>1304.0435620000001</v>
      </c>
      <c r="AN335" s="462">
        <v>1090.972888</v>
      </c>
      <c r="AO335" s="462">
        <v>252.16338099999999</v>
      </c>
      <c r="AP335" s="462">
        <v>731.45728899999995</v>
      </c>
      <c r="AQ335" s="462">
        <v>186.864664</v>
      </c>
      <c r="AR335" s="462">
        <v>269.47995800000001</v>
      </c>
      <c r="AS335" s="462">
        <v>293.638912</v>
      </c>
      <c r="AT335" s="462">
        <v>397.16865000000001</v>
      </c>
      <c r="AU335" s="462">
        <v>1976.293868</v>
      </c>
      <c r="AV335" s="462">
        <v>423.27265599999998</v>
      </c>
      <c r="AW335" s="462">
        <v>421.62832600000002</v>
      </c>
      <c r="AX335" s="462">
        <v>1657.6988060000001</v>
      </c>
      <c r="AY335" s="462">
        <v>1002.152248</v>
      </c>
      <c r="AZ335" s="462">
        <v>500.52639900000003</v>
      </c>
      <c r="BA335" s="462">
        <v>242.89231799999999</v>
      </c>
      <c r="BB335" s="462">
        <v>477.45832899999999</v>
      </c>
      <c r="BC335" s="462">
        <v>198.818544</v>
      </c>
      <c r="BD335" s="462">
        <v>491.610545</v>
      </c>
      <c r="BE335" s="462">
        <v>415.436285</v>
      </c>
      <c r="BF335" s="462">
        <v>353.96653300000003</v>
      </c>
      <c r="BG335" s="462">
        <v>207.08691400000001</v>
      </c>
      <c r="BH335" s="462">
        <v>701.452</v>
      </c>
      <c r="BI335" s="462">
        <v>450.71687700000001</v>
      </c>
      <c r="BJ335" s="462">
        <v>1989.5764059999999</v>
      </c>
      <c r="BK335" s="462">
        <v>708.31800999999996</v>
      </c>
      <c r="BL335" s="641">
        <v>11673.144141999999</v>
      </c>
      <c r="BM335" s="462">
        <v>412.87048199999998</v>
      </c>
      <c r="BN335" s="462">
        <v>1488.261321</v>
      </c>
      <c r="BO335" s="462">
        <v>2608.5243610000002</v>
      </c>
      <c r="BP335" s="462">
        <v>309.07715100000001</v>
      </c>
      <c r="BQ335" s="462">
        <v>257.07740799999999</v>
      </c>
      <c r="BR335" s="462">
        <v>3394.1310269999999</v>
      </c>
      <c r="BS335" s="462">
        <v>390.77811800000001</v>
      </c>
      <c r="BT335" s="462">
        <v>524.27857200000005</v>
      </c>
      <c r="BU335" s="462">
        <v>354.03331300000002</v>
      </c>
      <c r="BV335" s="462">
        <v>870.01813500000003</v>
      </c>
      <c r="BW335" s="462">
        <v>470.29858999999999</v>
      </c>
      <c r="BX335" s="462">
        <v>5618.8652309999998</v>
      </c>
      <c r="BY335" s="462">
        <v>2446.59141</v>
      </c>
      <c r="BZ335" s="462">
        <v>201.35448199999999</v>
      </c>
      <c r="CA335" s="462">
        <v>514.20547099999999</v>
      </c>
    </row>
    <row r="336" spans="1:79" ht="15" x14ac:dyDescent="0.25">
      <c r="A336" s="449">
        <v>180</v>
      </c>
      <c r="B336" s="440"/>
      <c r="C336" s="441" t="s">
        <v>549</v>
      </c>
      <c r="D336" s="442" t="s">
        <v>0</v>
      </c>
      <c r="E336" s="461">
        <v>0.65096100000000001</v>
      </c>
      <c r="F336" s="461">
        <v>2.008902</v>
      </c>
      <c r="G336" s="461">
        <v>34.487299</v>
      </c>
      <c r="H336" s="461">
        <v>3591.6527500000002</v>
      </c>
      <c r="I336" s="461">
        <v>53.699908000000001</v>
      </c>
      <c r="J336" s="461">
        <v>0.63364299999999996</v>
      </c>
      <c r="K336" s="461">
        <v>2.1235629999999999</v>
      </c>
      <c r="L336" s="461">
        <v>70.821012999999994</v>
      </c>
      <c r="M336" s="461">
        <v>1.5570820000000001</v>
      </c>
      <c r="N336" s="461">
        <v>210.95435599999999</v>
      </c>
      <c r="O336" s="461">
        <v>1.652719</v>
      </c>
      <c r="P336" s="461">
        <v>41.734310999999998</v>
      </c>
      <c r="Q336" s="461">
        <v>0.69261700000000004</v>
      </c>
      <c r="R336" s="461">
        <v>6.4130060000000002</v>
      </c>
      <c r="S336" s="461">
        <v>278.82297</v>
      </c>
      <c r="T336" s="461">
        <v>412.26495399999999</v>
      </c>
      <c r="U336" s="461">
        <v>3502.301551</v>
      </c>
      <c r="V336" s="461">
        <v>388.41968700000001</v>
      </c>
      <c r="W336" s="461">
        <v>9.4329520000000002</v>
      </c>
      <c r="X336" s="461">
        <v>1.2977920000000001</v>
      </c>
      <c r="Y336" s="461">
        <v>0.45635100000000001</v>
      </c>
      <c r="Z336" s="461">
        <v>1.9114610000000001</v>
      </c>
      <c r="AA336" s="461">
        <v>1244.147747</v>
      </c>
      <c r="AB336" s="461">
        <v>257.95393999999999</v>
      </c>
      <c r="AC336" s="461">
        <v>8.0743550000000006</v>
      </c>
      <c r="AD336" s="461">
        <v>234.66752500000001</v>
      </c>
      <c r="AE336" s="461">
        <v>6.9978670000000003</v>
      </c>
      <c r="AF336" s="461">
        <v>29.142151999999999</v>
      </c>
      <c r="AG336" s="461">
        <v>160.05497399999999</v>
      </c>
      <c r="AH336" s="461">
        <v>221.73442900000001</v>
      </c>
      <c r="AI336" s="461">
        <v>1.6918530000000001</v>
      </c>
      <c r="AJ336" s="461">
        <v>86.539561000000006</v>
      </c>
      <c r="AK336" s="461">
        <v>12.816897000000001</v>
      </c>
      <c r="AL336" s="461">
        <v>136.13049699999999</v>
      </c>
      <c r="AM336" s="461">
        <v>50.308615000000003</v>
      </c>
      <c r="AN336" s="461">
        <v>257.79961200000002</v>
      </c>
      <c r="AO336" s="461">
        <v>4.460941</v>
      </c>
      <c r="AP336" s="461">
        <v>53.392716</v>
      </c>
      <c r="AQ336" s="461">
        <v>0.15840199999999999</v>
      </c>
      <c r="AR336" s="461">
        <v>2.4157109999999999</v>
      </c>
      <c r="AS336" s="461">
        <v>0.83950100000000005</v>
      </c>
      <c r="AT336" s="461">
        <v>4.6654350000000004</v>
      </c>
      <c r="AU336" s="461">
        <v>1023.75585</v>
      </c>
      <c r="AV336" s="461">
        <v>14.237372000000001</v>
      </c>
      <c r="AW336" s="461">
        <v>11.522079</v>
      </c>
      <c r="AX336" s="461">
        <v>219.62565900000001</v>
      </c>
      <c r="AY336" s="461">
        <v>13.565543999999999</v>
      </c>
      <c r="AZ336" s="461">
        <v>220.196934</v>
      </c>
      <c r="BA336" s="461">
        <v>2.6324329999999998</v>
      </c>
      <c r="BB336" s="461">
        <v>89.321166000000005</v>
      </c>
      <c r="BC336" s="461">
        <v>1.2007220000000001</v>
      </c>
      <c r="BD336" s="461">
        <v>3.1242740000000002</v>
      </c>
      <c r="BE336" s="461">
        <v>9.316255</v>
      </c>
      <c r="BF336" s="461">
        <v>2.2241439999999999</v>
      </c>
      <c r="BG336" s="461">
        <v>1.879443</v>
      </c>
      <c r="BH336" s="461">
        <v>15.315742</v>
      </c>
      <c r="BI336" s="461">
        <v>2.9153560000000001</v>
      </c>
      <c r="BJ336" s="461">
        <v>396.04487799999998</v>
      </c>
      <c r="BK336" s="461">
        <v>354.50692400000003</v>
      </c>
      <c r="BL336" s="640">
        <v>8302.7861209999992</v>
      </c>
      <c r="BM336" s="461">
        <v>8.4764959999999991</v>
      </c>
      <c r="BN336" s="461">
        <v>583.62924499999997</v>
      </c>
      <c r="BO336" s="461">
        <v>1587.6742159999999</v>
      </c>
      <c r="BP336" s="461">
        <v>6.7979370000000001</v>
      </c>
      <c r="BQ336" s="461">
        <v>2.3947470000000002</v>
      </c>
      <c r="BR336" s="461">
        <v>1215.358522</v>
      </c>
      <c r="BS336" s="461">
        <v>2.078039</v>
      </c>
      <c r="BT336" s="461">
        <v>34.581282999999999</v>
      </c>
      <c r="BU336" s="461">
        <v>5.3042749999999996</v>
      </c>
      <c r="BV336" s="461">
        <v>31.307538999999998</v>
      </c>
      <c r="BW336" s="461">
        <v>4.060244</v>
      </c>
      <c r="BX336" s="461">
        <v>2333.9084189999999</v>
      </c>
      <c r="BY336" s="461">
        <v>496.90975100000003</v>
      </c>
      <c r="BZ336" s="461">
        <v>12.803102000000001</v>
      </c>
      <c r="CA336" s="461">
        <v>5.9358750000000002</v>
      </c>
    </row>
    <row r="337" spans="1:79" ht="15" x14ac:dyDescent="0.25">
      <c r="A337" s="449">
        <v>181</v>
      </c>
      <c r="B337" s="440"/>
      <c r="C337" s="440"/>
      <c r="D337" s="442" t="s">
        <v>451</v>
      </c>
      <c r="E337" s="461">
        <v>1.329752</v>
      </c>
      <c r="F337" s="461">
        <v>3.7811849999999998</v>
      </c>
      <c r="G337" s="461">
        <v>79.130573999999996</v>
      </c>
      <c r="H337" s="461">
        <v>8555.8509670000003</v>
      </c>
      <c r="I337" s="461">
        <v>100.67054</v>
      </c>
      <c r="J337" s="461">
        <v>1.503717</v>
      </c>
      <c r="K337" s="461">
        <v>4.3377949999999998</v>
      </c>
      <c r="L337" s="461">
        <v>84.635873000000004</v>
      </c>
      <c r="M337" s="461">
        <v>4.1881360000000001</v>
      </c>
      <c r="N337" s="461">
        <v>826.89285700000005</v>
      </c>
      <c r="O337" s="461">
        <v>2.865567</v>
      </c>
      <c r="P337" s="461">
        <v>67.096298000000004</v>
      </c>
      <c r="Q337" s="461">
        <v>0.72278699999999996</v>
      </c>
      <c r="R337" s="461">
        <v>8.6506989999999995</v>
      </c>
      <c r="S337" s="461">
        <v>703.25678700000003</v>
      </c>
      <c r="T337" s="461">
        <v>809.56292299999996</v>
      </c>
      <c r="U337" s="461">
        <v>5959.009223</v>
      </c>
      <c r="V337" s="461">
        <v>1369.987204</v>
      </c>
      <c r="W337" s="461">
        <v>6.4147040000000004</v>
      </c>
      <c r="X337" s="461">
        <v>1.7196149999999999</v>
      </c>
      <c r="Y337" s="461">
        <v>1.1641159999999999</v>
      </c>
      <c r="Z337" s="461">
        <v>3.8263069999999999</v>
      </c>
      <c r="AA337" s="461">
        <v>2167.5785489999998</v>
      </c>
      <c r="AB337" s="461">
        <v>430.50725199999999</v>
      </c>
      <c r="AC337" s="461">
        <v>6.986758</v>
      </c>
      <c r="AD337" s="461">
        <v>685.05220799999995</v>
      </c>
      <c r="AE337" s="461">
        <v>7.4047720000000004</v>
      </c>
      <c r="AF337" s="461">
        <v>57.736893999999999</v>
      </c>
      <c r="AG337" s="461">
        <v>775.90880100000004</v>
      </c>
      <c r="AH337" s="461">
        <v>757.19222600000001</v>
      </c>
      <c r="AI337" s="461">
        <v>3.6434630000000001</v>
      </c>
      <c r="AJ337" s="461">
        <v>111.056273</v>
      </c>
      <c r="AK337" s="461">
        <v>15.326914</v>
      </c>
      <c r="AL337" s="461">
        <v>241.333776</v>
      </c>
      <c r="AM337" s="461">
        <v>123.022678</v>
      </c>
      <c r="AN337" s="461">
        <v>608.67033400000003</v>
      </c>
      <c r="AO337" s="461">
        <v>3.0576490000000001</v>
      </c>
      <c r="AP337" s="461">
        <v>48.162624000000001</v>
      </c>
      <c r="AQ337" s="461">
        <v>0.28870099999999999</v>
      </c>
      <c r="AR337" s="461">
        <v>3.310044</v>
      </c>
      <c r="AS337" s="461">
        <v>2.3030780000000002</v>
      </c>
      <c r="AT337" s="461">
        <v>5.8192089999999999</v>
      </c>
      <c r="AU337" s="461">
        <v>2151.1127280000001</v>
      </c>
      <c r="AV337" s="461">
        <v>7.1076309999999996</v>
      </c>
      <c r="AW337" s="461">
        <v>14.060354</v>
      </c>
      <c r="AX337" s="461">
        <v>803.14434000000006</v>
      </c>
      <c r="AY337" s="461">
        <v>32.767881000000003</v>
      </c>
      <c r="AZ337" s="461">
        <v>704.77812900000004</v>
      </c>
      <c r="BA337" s="461">
        <v>4.5691689999999996</v>
      </c>
      <c r="BB337" s="461">
        <v>373.27626400000003</v>
      </c>
      <c r="BC337" s="461">
        <v>3.2065220000000001</v>
      </c>
      <c r="BD337" s="461">
        <v>5.3398680000000001</v>
      </c>
      <c r="BE337" s="461">
        <v>11.254654</v>
      </c>
      <c r="BF337" s="461">
        <v>3.5658370000000001</v>
      </c>
      <c r="BG337" s="461">
        <v>2.9851489999999998</v>
      </c>
      <c r="BH337" s="461">
        <v>35.963431999999997</v>
      </c>
      <c r="BI337" s="461">
        <v>4.2026459999999997</v>
      </c>
      <c r="BJ337" s="461">
        <v>1015.957885</v>
      </c>
      <c r="BK337" s="461">
        <v>1072.1468689999999</v>
      </c>
      <c r="BL337" s="640">
        <v>15591.007804999999</v>
      </c>
      <c r="BM337" s="461">
        <v>15.896967999999999</v>
      </c>
      <c r="BN337" s="461">
        <v>2398.1867739999998</v>
      </c>
      <c r="BO337" s="461">
        <v>2183.149848</v>
      </c>
      <c r="BP337" s="461">
        <v>4.382396</v>
      </c>
      <c r="BQ337" s="461">
        <v>4.957751</v>
      </c>
      <c r="BR337" s="461">
        <v>3028.3356199999998</v>
      </c>
      <c r="BS337" s="461">
        <v>6.1657510000000002</v>
      </c>
      <c r="BT337" s="461">
        <v>27.866126999999999</v>
      </c>
      <c r="BU337" s="461">
        <v>5.240259</v>
      </c>
      <c r="BV337" s="461">
        <v>73.215181999999999</v>
      </c>
      <c r="BW337" s="461">
        <v>7.883445</v>
      </c>
      <c r="BX337" s="461">
        <v>4723.925561</v>
      </c>
      <c r="BY337" s="461">
        <v>819.04114200000004</v>
      </c>
      <c r="BZ337" s="461">
        <v>6.6727040000000004</v>
      </c>
      <c r="CA337" s="461">
        <v>12.97903</v>
      </c>
    </row>
    <row r="338" spans="1:79" ht="15" x14ac:dyDescent="0.25">
      <c r="A338" s="449">
        <v>182</v>
      </c>
      <c r="B338" s="440"/>
      <c r="C338" s="440"/>
      <c r="D338" s="442" t="s">
        <v>1</v>
      </c>
      <c r="E338" s="461">
        <v>2.8035239999999999</v>
      </c>
      <c r="F338" s="461">
        <v>7.0110229999999998</v>
      </c>
      <c r="G338" s="461">
        <v>146.224142</v>
      </c>
      <c r="H338" s="461">
        <v>16416.014263000001</v>
      </c>
      <c r="I338" s="461">
        <v>197.78278700000001</v>
      </c>
      <c r="J338" s="461">
        <v>2.7492549999999998</v>
      </c>
      <c r="K338" s="461">
        <v>6.2120420000000003</v>
      </c>
      <c r="L338" s="461">
        <v>205.06426500000001</v>
      </c>
      <c r="M338" s="461">
        <v>5.9868540000000001</v>
      </c>
      <c r="N338" s="461">
        <v>490.27538900000002</v>
      </c>
      <c r="O338" s="461">
        <v>5.1183680000000003</v>
      </c>
      <c r="P338" s="461">
        <v>142.62425200000001</v>
      </c>
      <c r="Q338" s="461">
        <v>1.795018</v>
      </c>
      <c r="R338" s="461">
        <v>20.108957</v>
      </c>
      <c r="S338" s="461">
        <v>564.90653799999995</v>
      </c>
      <c r="T338" s="461">
        <v>1467.6989410000001</v>
      </c>
      <c r="U338" s="461">
        <v>9416.0414490000003</v>
      </c>
      <c r="V338" s="461">
        <v>1067.4692419999999</v>
      </c>
      <c r="W338" s="461">
        <v>17.005792</v>
      </c>
      <c r="X338" s="461">
        <v>3.236586</v>
      </c>
      <c r="Y338" s="461">
        <v>1.6424920000000001</v>
      </c>
      <c r="Z338" s="461">
        <v>7.2771439999999998</v>
      </c>
      <c r="AA338" s="461">
        <v>3553.9987000000001</v>
      </c>
      <c r="AB338" s="461">
        <v>356.87376499999999</v>
      </c>
      <c r="AC338" s="461">
        <v>14.327779</v>
      </c>
      <c r="AD338" s="461">
        <v>1081.926109</v>
      </c>
      <c r="AE338" s="461">
        <v>16.066386000000001</v>
      </c>
      <c r="AF338" s="461">
        <v>112.224019</v>
      </c>
      <c r="AG338" s="461">
        <v>430.08044000000001</v>
      </c>
      <c r="AH338" s="461">
        <v>527.18358999999998</v>
      </c>
      <c r="AI338" s="461">
        <v>6.6928910000000004</v>
      </c>
      <c r="AJ338" s="461">
        <v>248.43982099999999</v>
      </c>
      <c r="AK338" s="461">
        <v>33.396771999999999</v>
      </c>
      <c r="AL338" s="461">
        <v>302.19891999999999</v>
      </c>
      <c r="AM338" s="461">
        <v>201.67250000000001</v>
      </c>
      <c r="AN338" s="461">
        <v>428.20704000000001</v>
      </c>
      <c r="AO338" s="461">
        <v>9.5407399999999996</v>
      </c>
      <c r="AP338" s="461">
        <v>106.859967</v>
      </c>
      <c r="AQ338" s="461">
        <v>0.54234199999999999</v>
      </c>
      <c r="AR338" s="461">
        <v>6.335566</v>
      </c>
      <c r="AS338" s="461">
        <v>4.1684320000000001</v>
      </c>
      <c r="AT338" s="461">
        <v>13.060565</v>
      </c>
      <c r="AU338" s="461">
        <v>2433.649437</v>
      </c>
      <c r="AV338" s="461">
        <v>25.794611</v>
      </c>
      <c r="AW338" s="461">
        <v>31.624120999999999</v>
      </c>
      <c r="AX338" s="461">
        <v>1812.9385970000001</v>
      </c>
      <c r="AY338" s="461">
        <v>40.076239999999999</v>
      </c>
      <c r="AZ338" s="461">
        <v>399.38099</v>
      </c>
      <c r="BA338" s="461">
        <v>8.1450879999999994</v>
      </c>
      <c r="BB338" s="461">
        <v>207.970349</v>
      </c>
      <c r="BC338" s="461">
        <v>5.47621</v>
      </c>
      <c r="BD338" s="461">
        <v>9.1773860000000003</v>
      </c>
      <c r="BE338" s="461">
        <v>26.359791999999999</v>
      </c>
      <c r="BF338" s="461">
        <v>6.2549739999999998</v>
      </c>
      <c r="BG338" s="461">
        <v>5.4939499999999999</v>
      </c>
      <c r="BH338" s="461">
        <v>54.163424999999997</v>
      </c>
      <c r="BI338" s="461">
        <v>9.4352719999999994</v>
      </c>
      <c r="BJ338" s="461">
        <v>988.43411800000001</v>
      </c>
      <c r="BK338" s="461">
        <v>633.63108399999999</v>
      </c>
      <c r="BL338" s="640">
        <v>30548.845417</v>
      </c>
      <c r="BM338" s="461">
        <v>31.590001999999998</v>
      </c>
      <c r="BN338" s="461">
        <v>1293.5281769999999</v>
      </c>
      <c r="BO338" s="461">
        <v>3482.9799039999998</v>
      </c>
      <c r="BP338" s="461">
        <v>13.243684</v>
      </c>
      <c r="BQ338" s="461">
        <v>5.7240549999999999</v>
      </c>
      <c r="BR338" s="461">
        <v>5874.7724859999998</v>
      </c>
      <c r="BS338" s="461">
        <v>10.875116</v>
      </c>
      <c r="BT338" s="461">
        <v>61.253819999999997</v>
      </c>
      <c r="BU338" s="461">
        <v>12.716037999999999</v>
      </c>
      <c r="BV338" s="461">
        <v>116.759135</v>
      </c>
      <c r="BW338" s="461">
        <v>12.696358999999999</v>
      </c>
      <c r="BX338" s="461">
        <v>8327.8824550000008</v>
      </c>
      <c r="BY338" s="461">
        <v>1215.3810249999999</v>
      </c>
      <c r="BZ338" s="461">
        <v>18.364394999999998</v>
      </c>
      <c r="CA338" s="461">
        <v>23.692889999999998</v>
      </c>
    </row>
    <row r="339" spans="1:79" ht="15" x14ac:dyDescent="0.25">
      <c r="A339" s="449">
        <v>183</v>
      </c>
      <c r="B339" s="440"/>
      <c r="C339" s="440"/>
      <c r="D339" s="442" t="s">
        <v>452</v>
      </c>
      <c r="E339" s="461">
        <v>3.1147999999999999E-2</v>
      </c>
      <c r="F339" s="461">
        <v>7.4914999999999995E-2</v>
      </c>
      <c r="G339" s="461">
        <v>1.9499420000000001</v>
      </c>
      <c r="H339" s="461">
        <v>225.034268</v>
      </c>
      <c r="I339" s="461">
        <v>2.8681070000000002</v>
      </c>
      <c r="J339" s="461">
        <v>3.2910000000000002E-2</v>
      </c>
      <c r="K339" s="461">
        <v>0.27919699999999997</v>
      </c>
      <c r="L339" s="461">
        <v>1.790014</v>
      </c>
      <c r="M339" s="461">
        <v>0.16636799999999999</v>
      </c>
      <c r="N339" s="461">
        <v>42.213048999999998</v>
      </c>
      <c r="O339" s="461">
        <v>9.5307000000000003E-2</v>
      </c>
      <c r="P339" s="461">
        <v>1.4719640000000001</v>
      </c>
      <c r="Q339" s="461">
        <v>2.0218E-2</v>
      </c>
      <c r="R339" s="461">
        <v>0.18682599999999999</v>
      </c>
      <c r="S339" s="461">
        <v>19.336660999999999</v>
      </c>
      <c r="T339" s="461">
        <v>27.700969000000001</v>
      </c>
      <c r="U339" s="461">
        <v>107.681073</v>
      </c>
      <c r="V339" s="461">
        <v>74.053106</v>
      </c>
      <c r="W339" s="461">
        <v>0.140739</v>
      </c>
      <c r="X339" s="461">
        <v>7.8514E-2</v>
      </c>
      <c r="Y339" s="461">
        <v>4.8163999999999998E-2</v>
      </c>
      <c r="Z339" s="461">
        <v>7.528E-2</v>
      </c>
      <c r="AA339" s="461">
        <v>47.605618</v>
      </c>
      <c r="AB339" s="461">
        <v>15.297454</v>
      </c>
      <c r="AC339" s="461">
        <v>0.18290799999999999</v>
      </c>
      <c r="AD339" s="461">
        <v>22.297737999999999</v>
      </c>
      <c r="AE339" s="461">
        <v>0.23786499999999999</v>
      </c>
      <c r="AF339" s="461">
        <v>1.099437</v>
      </c>
      <c r="AG339" s="461">
        <v>37.602473000000003</v>
      </c>
      <c r="AH339" s="461">
        <v>38.525112</v>
      </c>
      <c r="AI339" s="461">
        <v>8.1918000000000005E-2</v>
      </c>
      <c r="AJ339" s="461">
        <v>2.265978</v>
      </c>
      <c r="AK339" s="461">
        <v>0.27579700000000001</v>
      </c>
      <c r="AL339" s="461">
        <v>13.499915</v>
      </c>
      <c r="AM339" s="461">
        <v>6.181934</v>
      </c>
      <c r="AN339" s="461">
        <v>19.879781999999999</v>
      </c>
      <c r="AO339" s="461">
        <v>8.2405999999999993E-2</v>
      </c>
      <c r="AP339" s="461">
        <v>1.333324</v>
      </c>
      <c r="AQ339" s="461">
        <v>5.0670000000000003E-3</v>
      </c>
      <c r="AR339" s="461">
        <v>8.9772000000000005E-2</v>
      </c>
      <c r="AS339" s="461">
        <v>6.411E-2</v>
      </c>
      <c r="AT339" s="461">
        <v>0.12836900000000001</v>
      </c>
      <c r="AU339" s="461">
        <v>119.022046</v>
      </c>
      <c r="AV339" s="461">
        <v>0.239288</v>
      </c>
      <c r="AW339" s="461">
        <v>0.36593999999999999</v>
      </c>
      <c r="AX339" s="461">
        <v>32.441487000000002</v>
      </c>
      <c r="AY339" s="461">
        <v>1.430912</v>
      </c>
      <c r="AZ339" s="461">
        <v>40.263908000000001</v>
      </c>
      <c r="BA339" s="461">
        <v>0.11215899999999999</v>
      </c>
      <c r="BB339" s="461">
        <v>19.171755999999998</v>
      </c>
      <c r="BC339" s="461">
        <v>8.0972000000000002E-2</v>
      </c>
      <c r="BD339" s="461">
        <v>0.22887299999999999</v>
      </c>
      <c r="BE339" s="461">
        <v>0.24329899999999999</v>
      </c>
      <c r="BF339" s="461">
        <v>6.5071000000000004E-2</v>
      </c>
      <c r="BG339" s="461">
        <v>8.3932000000000007E-2</v>
      </c>
      <c r="BH339" s="461">
        <v>2.4435349999999998</v>
      </c>
      <c r="BI339" s="461">
        <v>9.7555000000000003E-2</v>
      </c>
      <c r="BJ339" s="461">
        <v>28.136067000000001</v>
      </c>
      <c r="BK339" s="461">
        <v>62.425783000000003</v>
      </c>
      <c r="BL339" s="640">
        <v>436.48758299999997</v>
      </c>
      <c r="BM339" s="461">
        <v>0.38476500000000002</v>
      </c>
      <c r="BN339" s="461">
        <v>143.66816900000001</v>
      </c>
      <c r="BO339" s="461">
        <v>69.985327999999996</v>
      </c>
      <c r="BP339" s="461">
        <v>0.147259</v>
      </c>
      <c r="BQ339" s="461">
        <v>0.209623</v>
      </c>
      <c r="BR339" s="461">
        <v>49.634751000000001</v>
      </c>
      <c r="BS339" s="461">
        <v>0.152139</v>
      </c>
      <c r="BT339" s="461">
        <v>0.85986799999999997</v>
      </c>
      <c r="BU339" s="461">
        <v>0.111871</v>
      </c>
      <c r="BV339" s="461">
        <v>3.47146</v>
      </c>
      <c r="BW339" s="461">
        <v>0.23507600000000001</v>
      </c>
      <c r="BX339" s="461">
        <v>93.335363999999998</v>
      </c>
      <c r="BY339" s="461">
        <v>50.460256999999999</v>
      </c>
      <c r="BZ339" s="461">
        <v>0.129221</v>
      </c>
      <c r="CA339" s="461">
        <v>0.252442</v>
      </c>
    </row>
    <row r="340" spans="1:79" ht="15" x14ac:dyDescent="0.25">
      <c r="A340" s="449">
        <v>184</v>
      </c>
      <c r="B340" s="457" t="s">
        <v>4</v>
      </c>
      <c r="C340" s="457" t="s">
        <v>550</v>
      </c>
      <c r="D340" s="458" t="s">
        <v>0</v>
      </c>
      <c r="E340" s="463">
        <v>4418.1153320000003</v>
      </c>
      <c r="F340" s="463">
        <v>3476.1938</v>
      </c>
      <c r="G340" s="463">
        <v>7609.0836310000004</v>
      </c>
      <c r="H340" s="463">
        <v>53086.498684999999</v>
      </c>
      <c r="I340" s="463">
        <v>14062.349319999999</v>
      </c>
      <c r="J340" s="463">
        <v>3267.1411010000002</v>
      </c>
      <c r="K340" s="463">
        <v>8191.8917620000002</v>
      </c>
      <c r="L340" s="463">
        <v>7558.0094570000001</v>
      </c>
      <c r="M340" s="463">
        <v>10763.019673000001</v>
      </c>
      <c r="N340" s="463">
        <v>64438.843033999998</v>
      </c>
      <c r="O340" s="463">
        <v>5191.5899259999997</v>
      </c>
      <c r="P340" s="463">
        <v>8093.2037300000002</v>
      </c>
      <c r="Q340" s="463">
        <v>5132.2347929999996</v>
      </c>
      <c r="R340" s="463">
        <v>3807.7455199999999</v>
      </c>
      <c r="S340" s="463">
        <v>36467.590766000001</v>
      </c>
      <c r="T340" s="463">
        <v>21589.327641</v>
      </c>
      <c r="U340" s="463">
        <v>48136.387369999997</v>
      </c>
      <c r="V340" s="463">
        <v>89955.540733999995</v>
      </c>
      <c r="W340" s="463">
        <v>4304.984931</v>
      </c>
      <c r="X340" s="463">
        <v>5740.7207609999996</v>
      </c>
      <c r="Y340" s="463">
        <v>6990.973438</v>
      </c>
      <c r="Z340" s="463">
        <v>5146.6027180000001</v>
      </c>
      <c r="AA340" s="463">
        <v>56558.134902999998</v>
      </c>
      <c r="AB340" s="463">
        <v>29211.354439999999</v>
      </c>
      <c r="AC340" s="463">
        <v>6422.3999119999999</v>
      </c>
      <c r="AD340" s="463">
        <v>19751.512074999999</v>
      </c>
      <c r="AE340" s="463">
        <v>11044.779017000001</v>
      </c>
      <c r="AF340" s="463">
        <v>6738.6156920000003</v>
      </c>
      <c r="AG340" s="463">
        <v>53604.574522000003</v>
      </c>
      <c r="AH340" s="463">
        <v>61747.080871999999</v>
      </c>
      <c r="AI340" s="463">
        <v>3868.2614789999998</v>
      </c>
      <c r="AJ340" s="463">
        <v>10436.889606999999</v>
      </c>
      <c r="AK340" s="463">
        <v>4011.857465</v>
      </c>
      <c r="AL340" s="463">
        <v>15268.436333</v>
      </c>
      <c r="AM340" s="463">
        <v>24281.660498000001</v>
      </c>
      <c r="AN340" s="463">
        <v>39723.147835999996</v>
      </c>
      <c r="AO340" s="463">
        <v>1774.719756</v>
      </c>
      <c r="AP340" s="463">
        <v>14938.099829000001</v>
      </c>
      <c r="AQ340" s="463">
        <v>1863.980544</v>
      </c>
      <c r="AR340" s="463">
        <v>5577.325323</v>
      </c>
      <c r="AS340" s="463">
        <v>3749.7637549999999</v>
      </c>
      <c r="AT340" s="463">
        <v>5337.5788080000002</v>
      </c>
      <c r="AU340" s="463">
        <v>78041.889249</v>
      </c>
      <c r="AV340" s="463">
        <v>6721.025071</v>
      </c>
      <c r="AW340" s="463">
        <v>5330.449251</v>
      </c>
      <c r="AX340" s="463">
        <v>50084.024960000002</v>
      </c>
      <c r="AY340" s="463">
        <v>48365.915669000002</v>
      </c>
      <c r="AZ340" s="463">
        <v>40174.817428000002</v>
      </c>
      <c r="BA340" s="463">
        <v>4586.2243369999997</v>
      </c>
      <c r="BB340" s="463">
        <v>30664.515607000001</v>
      </c>
      <c r="BC340" s="463">
        <v>3818.8248789999998</v>
      </c>
      <c r="BD340" s="463">
        <v>7449.9802989999998</v>
      </c>
      <c r="BE340" s="463">
        <v>4251.8721219999998</v>
      </c>
      <c r="BF340" s="463">
        <v>2269.4733689999998</v>
      </c>
      <c r="BG340" s="463">
        <v>5326.5781349999997</v>
      </c>
      <c r="BH340" s="463">
        <v>14406.128352</v>
      </c>
      <c r="BI340" s="463">
        <v>5254.8813129999999</v>
      </c>
      <c r="BJ340" s="463">
        <v>46736.755222</v>
      </c>
      <c r="BK340" s="463">
        <v>60774.060825</v>
      </c>
      <c r="BL340" s="463">
        <v>165729.285901</v>
      </c>
      <c r="BM340" s="463">
        <v>6407.6900429999996</v>
      </c>
      <c r="BN340" s="463">
        <v>136793.363931</v>
      </c>
      <c r="BO340" s="463">
        <v>67936.530998999995</v>
      </c>
      <c r="BP340" s="463">
        <v>5575.2367480000003</v>
      </c>
      <c r="BQ340" s="463">
        <v>9785.6124650000002</v>
      </c>
      <c r="BR340" s="463">
        <v>18515.570648000001</v>
      </c>
      <c r="BS340" s="463">
        <v>5657.6313289999998</v>
      </c>
      <c r="BT340" s="463">
        <v>7817.713753</v>
      </c>
      <c r="BU340" s="463">
        <v>4577.197921</v>
      </c>
      <c r="BV340" s="463">
        <v>14290.07473</v>
      </c>
      <c r="BW340" s="463">
        <v>12406.613829</v>
      </c>
      <c r="BX340" s="463">
        <v>40591.769618999999</v>
      </c>
      <c r="BY340" s="463">
        <v>36295.524824</v>
      </c>
      <c r="BZ340" s="463">
        <v>2587.7364910000001</v>
      </c>
      <c r="CA340" s="463">
        <v>7087.5951370000002</v>
      </c>
    </row>
    <row r="341" spans="1:79" ht="15" x14ac:dyDescent="0.25">
      <c r="A341" s="449">
        <v>185</v>
      </c>
      <c r="B341" s="457"/>
      <c r="C341" s="457"/>
      <c r="D341" s="458" t="s">
        <v>451</v>
      </c>
      <c r="E341" s="463">
        <v>10565.550796</v>
      </c>
      <c r="F341" s="463">
        <v>7980.8430250000001</v>
      </c>
      <c r="G341" s="463">
        <v>15651.219569000001</v>
      </c>
      <c r="H341" s="463">
        <v>118422.250212</v>
      </c>
      <c r="I341" s="463">
        <v>39997.250993000001</v>
      </c>
      <c r="J341" s="463">
        <v>7781.20939</v>
      </c>
      <c r="K341" s="463">
        <v>27000.865845</v>
      </c>
      <c r="L341" s="463">
        <v>15976.301887</v>
      </c>
      <c r="M341" s="463">
        <v>38451.188163999999</v>
      </c>
      <c r="N341" s="463">
        <v>233749.70128400001</v>
      </c>
      <c r="O341" s="463">
        <v>15770.049005999999</v>
      </c>
      <c r="P341" s="463">
        <v>16411.426412000001</v>
      </c>
      <c r="Q341" s="463">
        <v>13612.081055000001</v>
      </c>
      <c r="R341" s="463">
        <v>7718.4917299999997</v>
      </c>
      <c r="S341" s="463">
        <v>120013.72031999999</v>
      </c>
      <c r="T341" s="463">
        <v>52994.253122000002</v>
      </c>
      <c r="U341" s="463">
        <v>159668.181556</v>
      </c>
      <c r="V341" s="463">
        <v>331447.79374200001</v>
      </c>
      <c r="W341" s="463">
        <v>9611.1137780000008</v>
      </c>
      <c r="X341" s="463">
        <v>16840.149049</v>
      </c>
      <c r="Y341" s="463">
        <v>23208.450915000001</v>
      </c>
      <c r="Z341" s="463">
        <v>12290.071957</v>
      </c>
      <c r="AA341" s="463">
        <v>161853.75575400001</v>
      </c>
      <c r="AB341" s="463">
        <v>99998.257977000001</v>
      </c>
      <c r="AC341" s="463">
        <v>18842.641778000001</v>
      </c>
      <c r="AD341" s="463">
        <v>39636.214079999998</v>
      </c>
      <c r="AE341" s="463">
        <v>30582.285101000001</v>
      </c>
      <c r="AF341" s="463">
        <v>14319.763312999999</v>
      </c>
      <c r="AG341" s="463">
        <v>194189.14424299999</v>
      </c>
      <c r="AH341" s="463">
        <v>215437.28655399999</v>
      </c>
      <c r="AI341" s="463">
        <v>10392.60391</v>
      </c>
      <c r="AJ341" s="463">
        <v>23513.546069</v>
      </c>
      <c r="AK341" s="463">
        <v>7923.862736</v>
      </c>
      <c r="AL341" s="463">
        <v>48629.878478999999</v>
      </c>
      <c r="AM341" s="463">
        <v>63056.181850000001</v>
      </c>
      <c r="AN341" s="463">
        <v>139067.8069</v>
      </c>
      <c r="AO341" s="463">
        <v>3755.588667</v>
      </c>
      <c r="AP341" s="463">
        <v>46465.097827999998</v>
      </c>
      <c r="AQ341" s="463">
        <v>3812.1707080000001</v>
      </c>
      <c r="AR341" s="463">
        <v>15604.594783</v>
      </c>
      <c r="AS341" s="463">
        <v>10019.298205999999</v>
      </c>
      <c r="AT341" s="463">
        <v>11450.490460999999</v>
      </c>
      <c r="AU341" s="463">
        <v>269529.37103799998</v>
      </c>
      <c r="AV341" s="463">
        <v>14106.468282</v>
      </c>
      <c r="AW341" s="463">
        <v>12007.404294</v>
      </c>
      <c r="AX341" s="463">
        <v>180910.61818399999</v>
      </c>
      <c r="AY341" s="463">
        <v>173306.067537</v>
      </c>
      <c r="AZ341" s="463">
        <v>147732.08512999999</v>
      </c>
      <c r="BA341" s="463">
        <v>11354.863582</v>
      </c>
      <c r="BB341" s="463">
        <v>110328.715545</v>
      </c>
      <c r="BC341" s="463">
        <v>9770.9624359999998</v>
      </c>
      <c r="BD341" s="463">
        <v>17499.657780000001</v>
      </c>
      <c r="BE341" s="463">
        <v>8769.5195330000006</v>
      </c>
      <c r="BF341" s="463">
        <v>4894.4128629999996</v>
      </c>
      <c r="BG341" s="463">
        <v>14775.116190000001</v>
      </c>
      <c r="BH341" s="463">
        <v>42046.172843</v>
      </c>
      <c r="BI341" s="463">
        <v>13470.696689</v>
      </c>
      <c r="BJ341" s="463">
        <v>153314.33055700001</v>
      </c>
      <c r="BK341" s="463">
        <v>224416.38336000001</v>
      </c>
      <c r="BL341" s="463">
        <v>485590.85081999999</v>
      </c>
      <c r="BM341" s="463">
        <v>19173.145984999999</v>
      </c>
      <c r="BN341" s="463">
        <v>511730.83247999998</v>
      </c>
      <c r="BO341" s="463">
        <v>213591.13852899999</v>
      </c>
      <c r="BP341" s="463">
        <v>14794.157535</v>
      </c>
      <c r="BQ341" s="463">
        <v>32013.068637</v>
      </c>
      <c r="BR341" s="463">
        <v>39890.359371999999</v>
      </c>
      <c r="BS341" s="463">
        <v>15951.497832999999</v>
      </c>
      <c r="BT341" s="463">
        <v>21641.893026999998</v>
      </c>
      <c r="BU341" s="463">
        <v>9471.8036479999992</v>
      </c>
      <c r="BV341" s="463">
        <v>42329.195058999998</v>
      </c>
      <c r="BW341" s="463">
        <v>36772.077352</v>
      </c>
      <c r="BX341" s="463">
        <v>98746.992771000005</v>
      </c>
      <c r="BY341" s="463">
        <v>96667.575293000002</v>
      </c>
      <c r="BZ341" s="463">
        <v>6081.7332249999999</v>
      </c>
      <c r="CA341" s="463">
        <v>16097.746992</v>
      </c>
    </row>
    <row r="342" spans="1:79" ht="15" x14ac:dyDescent="0.25">
      <c r="A342" s="449">
        <v>186</v>
      </c>
      <c r="B342" s="457"/>
      <c r="C342" s="457"/>
      <c r="D342" s="458" t="s">
        <v>1</v>
      </c>
      <c r="E342" s="463">
        <v>9005.8086750000002</v>
      </c>
      <c r="F342" s="463">
        <v>6994.4446840000001</v>
      </c>
      <c r="G342" s="463">
        <v>14810.507170000001</v>
      </c>
      <c r="H342" s="463">
        <v>105865.518545</v>
      </c>
      <c r="I342" s="463">
        <v>30415.800812000001</v>
      </c>
      <c r="J342" s="463">
        <v>6651.4113070000003</v>
      </c>
      <c r="K342" s="463">
        <v>18733.50387</v>
      </c>
      <c r="L342" s="463">
        <v>14828.424736000001</v>
      </c>
      <c r="M342" s="463">
        <v>25433.669268000001</v>
      </c>
      <c r="N342" s="463">
        <v>153245.805242</v>
      </c>
      <c r="O342" s="463">
        <v>11504.660685999999</v>
      </c>
      <c r="P342" s="463">
        <v>15687.195946</v>
      </c>
      <c r="Q342" s="463">
        <v>10829.256076</v>
      </c>
      <c r="R342" s="463">
        <v>7380.0951340000001</v>
      </c>
      <c r="S342" s="463">
        <v>83352.895231999995</v>
      </c>
      <c r="T342" s="463">
        <v>44377.506838000001</v>
      </c>
      <c r="U342" s="463">
        <v>110381.00605900001</v>
      </c>
      <c r="V342" s="463">
        <v>215342.60336400001</v>
      </c>
      <c r="W342" s="463">
        <v>8587.5067340000005</v>
      </c>
      <c r="X342" s="463">
        <v>12557.692902999999</v>
      </c>
      <c r="Y342" s="463">
        <v>16034.425294999999</v>
      </c>
      <c r="Z342" s="463">
        <v>10485.843617</v>
      </c>
      <c r="AA342" s="463">
        <v>122599.427251</v>
      </c>
      <c r="AB342" s="463">
        <v>67830.135320000001</v>
      </c>
      <c r="AC342" s="463">
        <v>14049.000925</v>
      </c>
      <c r="AD342" s="463">
        <v>38171.634512999997</v>
      </c>
      <c r="AE342" s="463">
        <v>23656.329752000001</v>
      </c>
      <c r="AF342" s="463">
        <v>13244.748240000001</v>
      </c>
      <c r="AG342" s="463">
        <v>127409.01130699999</v>
      </c>
      <c r="AH342" s="463">
        <v>144501.420125</v>
      </c>
      <c r="AI342" s="463">
        <v>8198.9989289999994</v>
      </c>
      <c r="AJ342" s="463">
        <v>20875.953160000001</v>
      </c>
      <c r="AK342" s="463">
        <v>7718.6443879999997</v>
      </c>
      <c r="AL342" s="463">
        <v>34452.145128999997</v>
      </c>
      <c r="AM342" s="463">
        <v>50868.123943999999</v>
      </c>
      <c r="AN342" s="463">
        <v>93086.397918000002</v>
      </c>
      <c r="AO342" s="463">
        <v>3483.0442109999999</v>
      </c>
      <c r="AP342" s="463">
        <v>33408.136808000003</v>
      </c>
      <c r="AQ342" s="463">
        <v>3622.1950510000001</v>
      </c>
      <c r="AR342" s="463">
        <v>11992.284208999999</v>
      </c>
      <c r="AS342" s="463">
        <v>7933.9400409999998</v>
      </c>
      <c r="AT342" s="463">
        <v>10518.800453</v>
      </c>
      <c r="AU342" s="463">
        <v>181867.66988500001</v>
      </c>
      <c r="AV342" s="463">
        <v>13160.410513999999</v>
      </c>
      <c r="AW342" s="463">
        <v>10661.963398</v>
      </c>
      <c r="AX342" s="463">
        <v>118898.343094</v>
      </c>
      <c r="AY342" s="463">
        <v>114434.638945</v>
      </c>
      <c r="AZ342" s="463">
        <v>96089.406707000002</v>
      </c>
      <c r="BA342" s="463">
        <v>9454.9299520000004</v>
      </c>
      <c r="BB342" s="463">
        <v>72678.679810999995</v>
      </c>
      <c r="BC342" s="463">
        <v>7959.7838849999998</v>
      </c>
      <c r="BD342" s="463">
        <v>15098.694380999999</v>
      </c>
      <c r="BE342" s="463">
        <v>8281.9648469999993</v>
      </c>
      <c r="BF342" s="463">
        <v>4479.6688450000001</v>
      </c>
      <c r="BG342" s="463">
        <v>11417.957270000001</v>
      </c>
      <c r="BH342" s="463">
        <v>31459.584040999998</v>
      </c>
      <c r="BI342" s="463">
        <v>10959.949014</v>
      </c>
      <c r="BJ342" s="463">
        <v>106689.300218</v>
      </c>
      <c r="BK342" s="463">
        <v>145622.851731</v>
      </c>
      <c r="BL342" s="463">
        <v>362366.15669500001</v>
      </c>
      <c r="BM342" s="463">
        <v>14119.53629</v>
      </c>
      <c r="BN342" s="463">
        <v>329584.14497199998</v>
      </c>
      <c r="BO342" s="463">
        <v>152543.472416</v>
      </c>
      <c r="BP342" s="463">
        <v>11765.948845000001</v>
      </c>
      <c r="BQ342" s="463">
        <v>22313.970228999999</v>
      </c>
      <c r="BR342" s="463">
        <v>36534.600570000002</v>
      </c>
      <c r="BS342" s="463">
        <v>12198.218049999999</v>
      </c>
      <c r="BT342" s="463">
        <v>16745.557252999999</v>
      </c>
      <c r="BU342" s="463">
        <v>8924.7486509999999</v>
      </c>
      <c r="BV342" s="463">
        <v>31372.201201</v>
      </c>
      <c r="BW342" s="463">
        <v>27241.539124999999</v>
      </c>
      <c r="BX342" s="463">
        <v>83203.727316999997</v>
      </c>
      <c r="BY342" s="463">
        <v>76696.481333000003</v>
      </c>
      <c r="BZ342" s="463">
        <v>5245.4447069999997</v>
      </c>
      <c r="CA342" s="463">
        <v>14213.141174</v>
      </c>
    </row>
    <row r="343" spans="1:79" ht="15" x14ac:dyDescent="0.25">
      <c r="A343" s="449">
        <v>187</v>
      </c>
      <c r="B343" s="457"/>
      <c r="C343" s="457"/>
      <c r="D343" s="458" t="s">
        <v>452</v>
      </c>
      <c r="E343" s="463">
        <v>9015.4159369999998</v>
      </c>
      <c r="F343" s="463">
        <v>6649.5262469999998</v>
      </c>
      <c r="G343" s="463">
        <v>12125.805451</v>
      </c>
      <c r="H343" s="463">
        <v>96928.831915999996</v>
      </c>
      <c r="I343" s="463">
        <v>37204.153853999996</v>
      </c>
      <c r="J343" s="463">
        <v>6624.0442279999997</v>
      </c>
      <c r="K343" s="463">
        <v>26618.634151999999</v>
      </c>
      <c r="L343" s="463">
        <v>12619.42282</v>
      </c>
      <c r="M343" s="463">
        <v>38948.746072000002</v>
      </c>
      <c r="N343" s="463">
        <v>237918.86678000001</v>
      </c>
      <c r="O343" s="463">
        <v>15076.407638999999</v>
      </c>
      <c r="P343" s="463">
        <v>12582.751684000001</v>
      </c>
      <c r="Q343" s="463">
        <v>12261.546463999999</v>
      </c>
      <c r="R343" s="463">
        <v>5916.111124</v>
      </c>
      <c r="S343" s="463">
        <v>118247.47809400001</v>
      </c>
      <c r="T343" s="463">
        <v>45879.871639999998</v>
      </c>
      <c r="U343" s="463">
        <v>157754.34922999999</v>
      </c>
      <c r="V343" s="463">
        <v>338994.43957400002</v>
      </c>
      <c r="W343" s="463">
        <v>7870.6623390000004</v>
      </c>
      <c r="X343" s="463">
        <v>15871.962115</v>
      </c>
      <c r="Y343" s="463">
        <v>22937.554212999999</v>
      </c>
      <c r="Z343" s="463">
        <v>10478.443734</v>
      </c>
      <c r="AA343" s="463">
        <v>150952.53265899999</v>
      </c>
      <c r="AB343" s="463">
        <v>99882.650307000004</v>
      </c>
      <c r="AC343" s="463">
        <v>17760.613051</v>
      </c>
      <c r="AD343" s="463">
        <v>30152.095370999999</v>
      </c>
      <c r="AE343" s="463">
        <v>28109.902235000001</v>
      </c>
      <c r="AF343" s="463">
        <v>11351.299247999999</v>
      </c>
      <c r="AG343" s="463">
        <v>197570.001414</v>
      </c>
      <c r="AH343" s="463">
        <v>216556.469816</v>
      </c>
      <c r="AI343" s="463">
        <v>9419.299008</v>
      </c>
      <c r="AJ343" s="463">
        <v>19366.043331000001</v>
      </c>
      <c r="AK343" s="463">
        <v>5954.7476720000004</v>
      </c>
      <c r="AL343" s="463">
        <v>47346.862863000002</v>
      </c>
      <c r="AM343" s="463">
        <v>56213.492919999997</v>
      </c>
      <c r="AN343" s="463">
        <v>139947.90390999999</v>
      </c>
      <c r="AO343" s="463">
        <v>2968.743426</v>
      </c>
      <c r="AP343" s="463">
        <v>44833.701201999997</v>
      </c>
      <c r="AQ343" s="463">
        <v>2941.1720879999998</v>
      </c>
      <c r="AR343" s="463">
        <v>14409.746998000001</v>
      </c>
      <c r="AS343" s="463">
        <v>9056.9914680000002</v>
      </c>
      <c r="AT343" s="463">
        <v>9136.0447519999998</v>
      </c>
      <c r="AU343" s="463">
        <v>270017.99696399999</v>
      </c>
      <c r="AV343" s="463">
        <v>11087.012419000001</v>
      </c>
      <c r="AW343" s="463">
        <v>9888.4488930000007</v>
      </c>
      <c r="AX343" s="463">
        <v>183892.56970299999</v>
      </c>
      <c r="AY343" s="463">
        <v>175715.70150900001</v>
      </c>
      <c r="AZ343" s="463">
        <v>151004.193807</v>
      </c>
      <c r="BA343" s="463">
        <v>9875.9574350000003</v>
      </c>
      <c r="BB343" s="463">
        <v>112007.443596</v>
      </c>
      <c r="BC343" s="463">
        <v>8645.7715559999997</v>
      </c>
      <c r="BD343" s="463">
        <v>14779.485135999999</v>
      </c>
      <c r="BE343" s="463">
        <v>6807.7046339999997</v>
      </c>
      <c r="BF343" s="463">
        <v>3918.98272</v>
      </c>
      <c r="BG343" s="463">
        <v>13590.982255000001</v>
      </c>
      <c r="BH343" s="463">
        <v>39543.252968000001</v>
      </c>
      <c r="BI343" s="463">
        <v>11930.938470999999</v>
      </c>
      <c r="BJ343" s="463">
        <v>150884.188505</v>
      </c>
      <c r="BK343" s="463">
        <v>229678.896798</v>
      </c>
      <c r="BL343" s="463">
        <v>457450.86663599999</v>
      </c>
      <c r="BM343" s="463">
        <v>18219.22075</v>
      </c>
      <c r="BN343" s="463">
        <v>525797.671202</v>
      </c>
      <c r="BO343" s="463">
        <v>206941.23535199999</v>
      </c>
      <c r="BP343" s="463">
        <v>13329.445142</v>
      </c>
      <c r="BQ343" s="463">
        <v>31474.932622</v>
      </c>
      <c r="BR343" s="463">
        <v>31919.024797999999</v>
      </c>
      <c r="BS343" s="463">
        <v>14780.631058999999</v>
      </c>
      <c r="BT343" s="463">
        <v>19889.553252000002</v>
      </c>
      <c r="BU343" s="463">
        <v>7370.2632229999999</v>
      </c>
      <c r="BV343" s="463">
        <v>40056.853553000001</v>
      </c>
      <c r="BW343" s="463">
        <v>34807.124046999998</v>
      </c>
      <c r="BX343" s="463">
        <v>85067.728262999997</v>
      </c>
      <c r="BY343" s="463">
        <v>87251.439777000007</v>
      </c>
      <c r="BZ343" s="463">
        <v>5137.9694330000002</v>
      </c>
      <c r="CA343" s="463">
        <v>13324.676103</v>
      </c>
    </row>
    <row r="344" spans="1:79" ht="15" x14ac:dyDescent="0.25">
      <c r="A344" s="449">
        <v>188</v>
      </c>
      <c r="B344" s="459"/>
      <c r="C344" s="459" t="s">
        <v>551</v>
      </c>
      <c r="D344" s="460" t="s">
        <v>0</v>
      </c>
      <c r="E344" s="464">
        <v>83.077462999999995</v>
      </c>
      <c r="F344" s="464">
        <v>65.916089999999997</v>
      </c>
      <c r="G344" s="464">
        <v>153.85620599999999</v>
      </c>
      <c r="H344" s="464">
        <v>1789.3375590000001</v>
      </c>
      <c r="I344" s="464">
        <v>283.32320499999997</v>
      </c>
      <c r="J344" s="464">
        <v>60.695498999999998</v>
      </c>
      <c r="K344" s="464">
        <v>144.84855999999999</v>
      </c>
      <c r="L344" s="464">
        <v>153.918823</v>
      </c>
      <c r="M344" s="464">
        <v>182.285867</v>
      </c>
      <c r="N344" s="464">
        <v>1448.7909090000001</v>
      </c>
      <c r="O344" s="464">
        <v>95.171417000000005</v>
      </c>
      <c r="P344" s="464">
        <v>168.119112</v>
      </c>
      <c r="Q344" s="464">
        <v>92.584405000000004</v>
      </c>
      <c r="R344" s="464">
        <v>71.983326000000005</v>
      </c>
      <c r="S344" s="464">
        <v>804.41499599999997</v>
      </c>
      <c r="T344" s="464">
        <v>524.830421</v>
      </c>
      <c r="U344" s="464">
        <v>1605.90336</v>
      </c>
      <c r="V344" s="464">
        <v>2149.9010269999999</v>
      </c>
      <c r="W344" s="464">
        <v>82.135309000000007</v>
      </c>
      <c r="X344" s="464">
        <v>100.47432000000001</v>
      </c>
      <c r="Y344" s="464">
        <v>121.17423100000001</v>
      </c>
      <c r="Z344" s="464">
        <v>95.010906000000006</v>
      </c>
      <c r="AA344" s="464">
        <v>1534.369083</v>
      </c>
      <c r="AB344" s="464">
        <v>663.47592299999997</v>
      </c>
      <c r="AC344" s="464">
        <v>118.31623500000001</v>
      </c>
      <c r="AD344" s="464">
        <v>452.107169</v>
      </c>
      <c r="AE344" s="464">
        <v>202.07230300000001</v>
      </c>
      <c r="AF344" s="464">
        <v>139.55919800000001</v>
      </c>
      <c r="AG344" s="464">
        <v>1164.369187</v>
      </c>
      <c r="AH344" s="464">
        <v>1435.104441</v>
      </c>
      <c r="AI344" s="464">
        <v>73.777452999999994</v>
      </c>
      <c r="AJ344" s="464">
        <v>217.31283999999999</v>
      </c>
      <c r="AK344" s="464">
        <v>80.278082999999995</v>
      </c>
      <c r="AL344" s="464">
        <v>287.741377</v>
      </c>
      <c r="AM344" s="464">
        <v>417.94558599999999</v>
      </c>
      <c r="AN344" s="464">
        <v>817.94452799999999</v>
      </c>
      <c r="AO344" s="464">
        <v>33.518360000000001</v>
      </c>
      <c r="AP344" s="464">
        <v>288.21547399999997</v>
      </c>
      <c r="AQ344" s="464">
        <v>34.936636999999997</v>
      </c>
      <c r="AR344" s="464">
        <v>102.58184199999999</v>
      </c>
      <c r="AS344" s="464">
        <v>65.633691999999996</v>
      </c>
      <c r="AT344" s="464">
        <v>99.615032999999997</v>
      </c>
      <c r="AU344" s="464">
        <v>2705.6697559999998</v>
      </c>
      <c r="AV344" s="464">
        <v>130.306736</v>
      </c>
      <c r="AW344" s="464">
        <v>102.907532</v>
      </c>
      <c r="AX344" s="464">
        <v>934.63734499999998</v>
      </c>
      <c r="AY344" s="464">
        <v>740.53688799999998</v>
      </c>
      <c r="AZ344" s="464">
        <v>1209.3603909999999</v>
      </c>
      <c r="BA344" s="464">
        <v>86.897154</v>
      </c>
      <c r="BB344" s="464">
        <v>671.68603099999996</v>
      </c>
      <c r="BC344" s="464">
        <v>72.951319999999996</v>
      </c>
      <c r="BD344" s="464">
        <v>128.94021599999999</v>
      </c>
      <c r="BE344" s="464">
        <v>80.345501999999996</v>
      </c>
      <c r="BF344" s="464">
        <v>44.273662999999999</v>
      </c>
      <c r="BG344" s="464">
        <v>95.954605999999998</v>
      </c>
      <c r="BH344" s="464">
        <v>243.45890600000001</v>
      </c>
      <c r="BI344" s="464">
        <v>101.35827500000001</v>
      </c>
      <c r="BJ344" s="464">
        <v>1030.387213</v>
      </c>
      <c r="BK344" s="464">
        <v>1875.1856290000001</v>
      </c>
      <c r="BL344" s="464">
        <v>6732.8326580000003</v>
      </c>
      <c r="BM344" s="464">
        <v>124.87255999999999</v>
      </c>
      <c r="BN344" s="464">
        <v>3869.9471400000002</v>
      </c>
      <c r="BO344" s="464">
        <v>2735.4017760000002</v>
      </c>
      <c r="BP344" s="464">
        <v>106.247973</v>
      </c>
      <c r="BQ344" s="464">
        <v>179.17166</v>
      </c>
      <c r="BR344" s="464">
        <v>576.08304499999997</v>
      </c>
      <c r="BS344" s="464">
        <v>103.81010000000001</v>
      </c>
      <c r="BT344" s="464">
        <v>160.25946500000001</v>
      </c>
      <c r="BU344" s="464">
        <v>87.489352999999994</v>
      </c>
      <c r="BV344" s="464">
        <v>267.70494300000001</v>
      </c>
      <c r="BW344" s="464">
        <v>226.69015300000001</v>
      </c>
      <c r="BX344" s="464">
        <v>1136.0339059999999</v>
      </c>
      <c r="BY344" s="464">
        <v>836.36003100000005</v>
      </c>
      <c r="BZ344" s="464">
        <v>49.837187999999998</v>
      </c>
      <c r="CA344" s="464">
        <v>131.27199300000001</v>
      </c>
    </row>
    <row r="345" spans="1:79" ht="15" x14ac:dyDescent="0.25">
      <c r="A345" s="449">
        <v>189</v>
      </c>
      <c r="B345" s="459"/>
      <c r="C345" s="459"/>
      <c r="D345" s="460" t="s">
        <v>451</v>
      </c>
      <c r="E345" s="464">
        <v>197.32417599999999</v>
      </c>
      <c r="F345" s="464">
        <v>149.621759</v>
      </c>
      <c r="G345" s="464">
        <v>310.557322</v>
      </c>
      <c r="H345" s="464">
        <v>3547.2449470000001</v>
      </c>
      <c r="I345" s="464">
        <v>770.79084799999998</v>
      </c>
      <c r="J345" s="464">
        <v>143.959552</v>
      </c>
      <c r="K345" s="464">
        <v>477.61266999999998</v>
      </c>
      <c r="L345" s="464">
        <v>306.49748099999999</v>
      </c>
      <c r="M345" s="464">
        <v>650.66186900000002</v>
      </c>
      <c r="N345" s="464">
        <v>5906.933497</v>
      </c>
      <c r="O345" s="464">
        <v>286.73233199999999</v>
      </c>
      <c r="P345" s="464">
        <v>328.21687800000001</v>
      </c>
      <c r="Q345" s="464">
        <v>243.397886</v>
      </c>
      <c r="R345" s="464">
        <v>143.002802</v>
      </c>
      <c r="S345" s="464">
        <v>2758.8033569999998</v>
      </c>
      <c r="T345" s="464">
        <v>1165.797959</v>
      </c>
      <c r="U345" s="464">
        <v>4793.4612710000001</v>
      </c>
      <c r="V345" s="464">
        <v>9307.1789590000008</v>
      </c>
      <c r="W345" s="464">
        <v>178.19009700000001</v>
      </c>
      <c r="X345" s="464">
        <v>292.20584600000001</v>
      </c>
      <c r="Y345" s="464">
        <v>400.28807699999999</v>
      </c>
      <c r="Z345" s="464">
        <v>220.19217699999999</v>
      </c>
      <c r="AA345" s="464">
        <v>3833.9683620000001</v>
      </c>
      <c r="AB345" s="464">
        <v>2203.7290280000002</v>
      </c>
      <c r="AC345" s="464">
        <v>342.45874500000002</v>
      </c>
      <c r="AD345" s="464">
        <v>873.22512900000004</v>
      </c>
      <c r="AE345" s="464">
        <v>551.92274499999996</v>
      </c>
      <c r="AF345" s="464">
        <v>288.582268</v>
      </c>
      <c r="AG345" s="464">
        <v>4981.5167460000002</v>
      </c>
      <c r="AH345" s="464">
        <v>5452.2195320000001</v>
      </c>
      <c r="AI345" s="464">
        <v>197.07577499999999</v>
      </c>
      <c r="AJ345" s="464">
        <v>466.41184399999997</v>
      </c>
      <c r="AK345" s="464">
        <v>156.57631000000001</v>
      </c>
      <c r="AL345" s="464">
        <v>890.89590499999997</v>
      </c>
      <c r="AM345" s="464">
        <v>1051.452534</v>
      </c>
      <c r="AN345" s="464">
        <v>2989.089571</v>
      </c>
      <c r="AO345" s="464">
        <v>68.860262000000006</v>
      </c>
      <c r="AP345" s="464">
        <v>848.39617399999997</v>
      </c>
      <c r="AQ345" s="464">
        <v>71.215525999999997</v>
      </c>
      <c r="AR345" s="464">
        <v>282.84475800000001</v>
      </c>
      <c r="AS345" s="464">
        <v>174.202898</v>
      </c>
      <c r="AT345" s="464">
        <v>210.44601</v>
      </c>
      <c r="AU345" s="464">
        <v>10216.677142</v>
      </c>
      <c r="AV345" s="464">
        <v>258.40199000000001</v>
      </c>
      <c r="AW345" s="464">
        <v>224.272368</v>
      </c>
      <c r="AX345" s="464">
        <v>3679.2505460000002</v>
      </c>
      <c r="AY345" s="464">
        <v>2651.7166520000001</v>
      </c>
      <c r="AZ345" s="464">
        <v>5313.1578639999998</v>
      </c>
      <c r="BA345" s="464">
        <v>211.187296</v>
      </c>
      <c r="BB345" s="464">
        <v>2742.3538840000001</v>
      </c>
      <c r="BC345" s="464">
        <v>184.47433899999999</v>
      </c>
      <c r="BD345" s="464">
        <v>298.55336799999998</v>
      </c>
      <c r="BE345" s="464">
        <v>162.110207</v>
      </c>
      <c r="BF345" s="464">
        <v>94.686916999999994</v>
      </c>
      <c r="BG345" s="464">
        <v>263.31689999999998</v>
      </c>
      <c r="BH345" s="464">
        <v>693.97202200000004</v>
      </c>
      <c r="BI345" s="464">
        <v>257.03799900000001</v>
      </c>
      <c r="BJ345" s="464">
        <v>3571.2723639999999</v>
      </c>
      <c r="BK345" s="464">
        <v>8099.1179060000004</v>
      </c>
      <c r="BL345" s="464">
        <v>15404.988272000001</v>
      </c>
      <c r="BM345" s="464">
        <v>367.45012200000002</v>
      </c>
      <c r="BN345" s="464">
        <v>18499.019226</v>
      </c>
      <c r="BO345" s="464">
        <v>6069.0883100000001</v>
      </c>
      <c r="BP345" s="464">
        <v>270.92695800000001</v>
      </c>
      <c r="BQ345" s="464">
        <v>583.08227099999999</v>
      </c>
      <c r="BR345" s="464">
        <v>1131.681869</v>
      </c>
      <c r="BS345" s="464">
        <v>291.67467599999998</v>
      </c>
      <c r="BT345" s="464">
        <v>413.34606000000002</v>
      </c>
      <c r="BU345" s="464">
        <v>179.61385100000001</v>
      </c>
      <c r="BV345" s="464">
        <v>785.92976299999998</v>
      </c>
      <c r="BW345" s="464">
        <v>661.77140699999995</v>
      </c>
      <c r="BX345" s="464">
        <v>2584.0819919999999</v>
      </c>
      <c r="BY345" s="464">
        <v>2013.323709</v>
      </c>
      <c r="BZ345" s="464">
        <v>111.669194</v>
      </c>
      <c r="CA345" s="464">
        <v>295.85056100000003</v>
      </c>
    </row>
    <row r="346" spans="1:79" ht="15" x14ac:dyDescent="0.25">
      <c r="A346" s="449">
        <v>190</v>
      </c>
      <c r="B346" s="459"/>
      <c r="C346" s="459"/>
      <c r="D346" s="460" t="s">
        <v>1</v>
      </c>
      <c r="E346" s="464">
        <v>169.34674200000001</v>
      </c>
      <c r="F346" s="464">
        <v>132.54889299999999</v>
      </c>
      <c r="G346" s="464">
        <v>306.80795999999998</v>
      </c>
      <c r="H346" s="464">
        <v>4698.2443890000004</v>
      </c>
      <c r="I346" s="464">
        <v>623.63003300000003</v>
      </c>
      <c r="J346" s="464">
        <v>123.688187</v>
      </c>
      <c r="K346" s="464">
        <v>333.28311200000002</v>
      </c>
      <c r="L346" s="464">
        <v>308.66329899999999</v>
      </c>
      <c r="M346" s="464">
        <v>432.50786799999997</v>
      </c>
      <c r="N346" s="464">
        <v>3740.6628580000001</v>
      </c>
      <c r="O346" s="464">
        <v>211.12927199999999</v>
      </c>
      <c r="P346" s="464">
        <v>332.33626500000003</v>
      </c>
      <c r="Q346" s="464">
        <v>194.90547699999999</v>
      </c>
      <c r="R346" s="464">
        <v>139.42689300000001</v>
      </c>
      <c r="S346" s="464">
        <v>1957.744578</v>
      </c>
      <c r="T346" s="464">
        <v>1142.751188</v>
      </c>
      <c r="U346" s="464">
        <v>4930.7059140000001</v>
      </c>
      <c r="V346" s="464">
        <v>5864.4947629999997</v>
      </c>
      <c r="W346" s="464">
        <v>162.43442200000001</v>
      </c>
      <c r="X346" s="464">
        <v>220.30509699999999</v>
      </c>
      <c r="Y346" s="464">
        <v>278.13533000000001</v>
      </c>
      <c r="Z346" s="464">
        <v>192.20067499999999</v>
      </c>
      <c r="AA346" s="464">
        <v>3437.3943119999999</v>
      </c>
      <c r="AB346" s="464">
        <v>1559.211618</v>
      </c>
      <c r="AC346" s="464">
        <v>258.280869</v>
      </c>
      <c r="AD346" s="464">
        <v>935.77515300000005</v>
      </c>
      <c r="AE346" s="464">
        <v>436.18161300000003</v>
      </c>
      <c r="AF346" s="464">
        <v>278.181802</v>
      </c>
      <c r="AG346" s="464">
        <v>3090.00108</v>
      </c>
      <c r="AH346" s="464">
        <v>3632.3283179999999</v>
      </c>
      <c r="AI346" s="464">
        <v>156.795671</v>
      </c>
      <c r="AJ346" s="464">
        <v>440.71809100000002</v>
      </c>
      <c r="AK346" s="464">
        <v>155.55842200000001</v>
      </c>
      <c r="AL346" s="464">
        <v>668.27310299999999</v>
      </c>
      <c r="AM346" s="464">
        <v>896.04735100000005</v>
      </c>
      <c r="AN346" s="464">
        <v>1984.9185729999999</v>
      </c>
      <c r="AO346" s="464">
        <v>65.542888000000005</v>
      </c>
      <c r="AP346" s="464">
        <v>636.22813499999995</v>
      </c>
      <c r="AQ346" s="464">
        <v>67.868724999999998</v>
      </c>
      <c r="AR346" s="464">
        <v>220.35797600000001</v>
      </c>
      <c r="AS346" s="464">
        <v>139.197836</v>
      </c>
      <c r="AT346" s="464">
        <v>196.069749</v>
      </c>
      <c r="AU346" s="464">
        <v>7345.5621300000003</v>
      </c>
      <c r="AV346" s="464">
        <v>249.69090700000001</v>
      </c>
      <c r="AW346" s="464">
        <v>206.48281</v>
      </c>
      <c r="AX346" s="464">
        <v>2412.1439529999998</v>
      </c>
      <c r="AY346" s="464">
        <v>1765.7746400000001</v>
      </c>
      <c r="AZ346" s="464">
        <v>3183.5546800000002</v>
      </c>
      <c r="BA346" s="464">
        <v>178.97261599999999</v>
      </c>
      <c r="BB346" s="464">
        <v>1729.8667419999999</v>
      </c>
      <c r="BC346" s="464">
        <v>152.46665200000001</v>
      </c>
      <c r="BD346" s="464">
        <v>260.58238499999999</v>
      </c>
      <c r="BE346" s="464">
        <v>156.70004599999999</v>
      </c>
      <c r="BF346" s="464">
        <v>87.282096999999993</v>
      </c>
      <c r="BG346" s="464">
        <v>205.24144699999999</v>
      </c>
      <c r="BH346" s="464">
        <v>539.36037999999996</v>
      </c>
      <c r="BI346" s="464">
        <v>211.484219</v>
      </c>
      <c r="BJ346" s="464">
        <v>2537.6218610000001</v>
      </c>
      <c r="BK346" s="464">
        <v>4952.8145759999998</v>
      </c>
      <c r="BL346" s="464">
        <v>16573.395959000001</v>
      </c>
      <c r="BM346" s="464">
        <v>277.046313</v>
      </c>
      <c r="BN346" s="464">
        <v>10792.64435</v>
      </c>
      <c r="BO346" s="464">
        <v>5951.6256629999998</v>
      </c>
      <c r="BP346" s="464">
        <v>221.29567399999999</v>
      </c>
      <c r="BQ346" s="464">
        <v>409.71098599999999</v>
      </c>
      <c r="BR346" s="464">
        <v>1494.539839</v>
      </c>
      <c r="BS346" s="464">
        <v>225.353498</v>
      </c>
      <c r="BT346" s="464">
        <v>339.12534099999999</v>
      </c>
      <c r="BU346" s="464">
        <v>171.37189900000001</v>
      </c>
      <c r="BV346" s="464">
        <v>600.10044500000004</v>
      </c>
      <c r="BW346" s="464">
        <v>496.857596</v>
      </c>
      <c r="BX346" s="464">
        <v>2908.5883720000002</v>
      </c>
      <c r="BY346" s="464">
        <v>1826.9456459999999</v>
      </c>
      <c r="BZ346" s="464">
        <v>98.632737000000006</v>
      </c>
      <c r="CA346" s="464">
        <v>264.81309299999998</v>
      </c>
    </row>
    <row r="347" spans="1:79" ht="15" x14ac:dyDescent="0.25">
      <c r="A347" s="449">
        <v>191</v>
      </c>
      <c r="B347" s="459"/>
      <c r="C347" s="459"/>
      <c r="D347" s="460" t="s">
        <v>452</v>
      </c>
      <c r="E347" s="464">
        <v>167.48467400000001</v>
      </c>
      <c r="F347" s="464">
        <v>123.634286</v>
      </c>
      <c r="G347" s="464">
        <v>232.48737399999999</v>
      </c>
      <c r="H347" s="464">
        <v>1892.522577</v>
      </c>
      <c r="I347" s="464">
        <v>682.36197600000003</v>
      </c>
      <c r="J347" s="464">
        <v>122.024767</v>
      </c>
      <c r="K347" s="464">
        <v>466.60493000000002</v>
      </c>
      <c r="L347" s="464">
        <v>231.39028200000001</v>
      </c>
      <c r="M347" s="464">
        <v>653.66184499999997</v>
      </c>
      <c r="N347" s="464">
        <v>3684.610314</v>
      </c>
      <c r="O347" s="464">
        <v>271.30461700000001</v>
      </c>
      <c r="P347" s="464">
        <v>241.67753099999999</v>
      </c>
      <c r="Q347" s="464">
        <v>218.300229</v>
      </c>
      <c r="R347" s="464">
        <v>108.09240699999999</v>
      </c>
      <c r="S347" s="464">
        <v>1761.2150839999999</v>
      </c>
      <c r="T347" s="464">
        <v>841.12030400000003</v>
      </c>
      <c r="U347" s="464">
        <v>2390.610021</v>
      </c>
      <c r="V347" s="464">
        <v>5347.5178830000004</v>
      </c>
      <c r="W347" s="464">
        <v>143.510527</v>
      </c>
      <c r="X347" s="464">
        <v>272.49254300000001</v>
      </c>
      <c r="Y347" s="464">
        <v>393.18904199999997</v>
      </c>
      <c r="Z347" s="464">
        <v>184.156691</v>
      </c>
      <c r="AA347" s="464">
        <v>2445.1845490000001</v>
      </c>
      <c r="AB347" s="464">
        <v>1490.71397</v>
      </c>
      <c r="AC347" s="464">
        <v>319.19988799999999</v>
      </c>
      <c r="AD347" s="464">
        <v>587.871171</v>
      </c>
      <c r="AE347" s="464">
        <v>500.015874</v>
      </c>
      <c r="AF347" s="464">
        <v>222.16218799999999</v>
      </c>
      <c r="AG347" s="464">
        <v>3060.524038</v>
      </c>
      <c r="AH347" s="464">
        <v>3361.4537529999998</v>
      </c>
      <c r="AI347" s="464">
        <v>177.513575</v>
      </c>
      <c r="AJ347" s="464">
        <v>369.13971800000002</v>
      </c>
      <c r="AK347" s="464">
        <v>116.280261</v>
      </c>
      <c r="AL347" s="464">
        <v>766.18862799999999</v>
      </c>
      <c r="AM347" s="464">
        <v>887.80288599999994</v>
      </c>
      <c r="AN347" s="464">
        <v>2071.8932989999998</v>
      </c>
      <c r="AO347" s="464">
        <v>53.750329000000001</v>
      </c>
      <c r="AP347" s="464">
        <v>792.02234999999996</v>
      </c>
      <c r="AQ347" s="464">
        <v>54.788271000000002</v>
      </c>
      <c r="AR347" s="464">
        <v>257.90392300000002</v>
      </c>
      <c r="AS347" s="464">
        <v>156.34010499999999</v>
      </c>
      <c r="AT347" s="464">
        <v>166.367954</v>
      </c>
      <c r="AU347" s="464">
        <v>4566.0103779999999</v>
      </c>
      <c r="AV347" s="464">
        <v>200.397614</v>
      </c>
      <c r="AW347" s="464">
        <v>180.19602699999999</v>
      </c>
      <c r="AX347" s="464">
        <v>2786.3532789999999</v>
      </c>
      <c r="AY347" s="464">
        <v>2591.0576639999999</v>
      </c>
      <c r="AZ347" s="464">
        <v>2521.2634290000001</v>
      </c>
      <c r="BA347" s="464">
        <v>180.607122</v>
      </c>
      <c r="BB347" s="464">
        <v>1729.953434</v>
      </c>
      <c r="BC347" s="464">
        <v>160.95967200000001</v>
      </c>
      <c r="BD347" s="464">
        <v>249.20337000000001</v>
      </c>
      <c r="BE347" s="464">
        <v>123.79422599999999</v>
      </c>
      <c r="BF347" s="464">
        <v>75.321717000000007</v>
      </c>
      <c r="BG347" s="464">
        <v>240.13300699999999</v>
      </c>
      <c r="BH347" s="464">
        <v>622.55297299999995</v>
      </c>
      <c r="BI347" s="464">
        <v>226.087344</v>
      </c>
      <c r="BJ347" s="464">
        <v>2293.7600929999999</v>
      </c>
      <c r="BK347" s="464">
        <v>3806.170955</v>
      </c>
      <c r="BL347" s="464">
        <v>7326.072956</v>
      </c>
      <c r="BM347" s="464">
        <v>342.88011999999998</v>
      </c>
      <c r="BN347" s="464">
        <v>8723.7693550000004</v>
      </c>
      <c r="BO347" s="464">
        <v>3258.578669</v>
      </c>
      <c r="BP347" s="464">
        <v>241.42546100000001</v>
      </c>
      <c r="BQ347" s="464">
        <v>564.52759900000001</v>
      </c>
      <c r="BR347" s="464">
        <v>611.616038</v>
      </c>
      <c r="BS347" s="464">
        <v>268.08308</v>
      </c>
      <c r="BT347" s="464">
        <v>360.77609100000001</v>
      </c>
      <c r="BU347" s="464">
        <v>138.867482</v>
      </c>
      <c r="BV347" s="464">
        <v>701.48867700000005</v>
      </c>
      <c r="BW347" s="464">
        <v>618.15263000000004</v>
      </c>
      <c r="BX347" s="464">
        <v>1422.3884720000001</v>
      </c>
      <c r="BY347" s="464">
        <v>1419.9422279999999</v>
      </c>
      <c r="BZ347" s="464">
        <v>92.315987000000007</v>
      </c>
      <c r="CA347" s="464">
        <v>242.20782800000001</v>
      </c>
    </row>
    <row r="348" spans="1:79" ht="15" x14ac:dyDescent="0.25">
      <c r="A348" s="449">
        <v>192</v>
      </c>
      <c r="B348" s="457"/>
      <c r="C348" s="457" t="s">
        <v>552</v>
      </c>
      <c r="D348" s="458" t="s">
        <v>0</v>
      </c>
      <c r="E348" s="463">
        <v>0.242254</v>
      </c>
      <c r="F348" s="463">
        <v>0.37454799999999999</v>
      </c>
      <c r="G348" s="463">
        <v>7.2889540000000004</v>
      </c>
      <c r="H348" s="463">
        <v>735.73507500000005</v>
      </c>
      <c r="I348" s="463">
        <v>18.788665999999999</v>
      </c>
      <c r="J348" s="463">
        <v>0.23257700000000001</v>
      </c>
      <c r="K348" s="463">
        <v>1.4067559999999999</v>
      </c>
      <c r="L348" s="463">
        <v>14.260693</v>
      </c>
      <c r="M348" s="463">
        <v>1.2907599999999999</v>
      </c>
      <c r="N348" s="463">
        <v>503.62779499999999</v>
      </c>
      <c r="O348" s="463">
        <v>0.90534099999999995</v>
      </c>
      <c r="P348" s="463">
        <v>12.075511000000001</v>
      </c>
      <c r="Q348" s="463">
        <v>0.448382</v>
      </c>
      <c r="R348" s="463">
        <v>1.162312</v>
      </c>
      <c r="S348" s="463">
        <v>264.39121399999999</v>
      </c>
      <c r="T348" s="463">
        <v>111.194506</v>
      </c>
      <c r="U348" s="463">
        <v>887.63786100000004</v>
      </c>
      <c r="V348" s="463">
        <v>839.04592000000002</v>
      </c>
      <c r="W348" s="463">
        <v>2.3659319999999999</v>
      </c>
      <c r="X348" s="463">
        <v>0.91512899999999997</v>
      </c>
      <c r="Y348" s="463">
        <v>0.56703999999999999</v>
      </c>
      <c r="Z348" s="463">
        <v>0.44150099999999998</v>
      </c>
      <c r="AA348" s="463">
        <v>577.29608099999996</v>
      </c>
      <c r="AB348" s="463">
        <v>231.25106199999999</v>
      </c>
      <c r="AC348" s="463">
        <v>2.037264</v>
      </c>
      <c r="AD348" s="463">
        <v>60.635047999999998</v>
      </c>
      <c r="AE348" s="463">
        <v>4.345472</v>
      </c>
      <c r="AF348" s="463">
        <v>5.8572769999999998</v>
      </c>
      <c r="AG348" s="463">
        <v>374.47314999999998</v>
      </c>
      <c r="AH348" s="463">
        <v>517.399271</v>
      </c>
      <c r="AI348" s="463">
        <v>0.538636</v>
      </c>
      <c r="AJ348" s="463">
        <v>17.98677</v>
      </c>
      <c r="AK348" s="463">
        <v>2.2134969999999998</v>
      </c>
      <c r="AL348" s="463">
        <v>41.328980000000001</v>
      </c>
      <c r="AM348" s="463">
        <v>24.928094000000002</v>
      </c>
      <c r="AN348" s="463">
        <v>236.155463</v>
      </c>
      <c r="AO348" s="463">
        <v>0.99802500000000005</v>
      </c>
      <c r="AP348" s="463">
        <v>23.497561000000001</v>
      </c>
      <c r="AQ348" s="463">
        <v>3.5323E-2</v>
      </c>
      <c r="AR348" s="463">
        <v>1.063774</v>
      </c>
      <c r="AS348" s="463">
        <v>0.32589499999999999</v>
      </c>
      <c r="AT348" s="463">
        <v>1.874681</v>
      </c>
      <c r="AU348" s="463">
        <v>1539.7558710000001</v>
      </c>
      <c r="AV348" s="463">
        <v>7.6511579999999997</v>
      </c>
      <c r="AW348" s="463">
        <v>4.5716409999999996</v>
      </c>
      <c r="AX348" s="463">
        <v>189.01208199999999</v>
      </c>
      <c r="AY348" s="463">
        <v>16.735679000000001</v>
      </c>
      <c r="AZ348" s="463">
        <v>620.12519699999996</v>
      </c>
      <c r="BA348" s="463">
        <v>1.6394040000000001</v>
      </c>
      <c r="BB348" s="463">
        <v>221.345316</v>
      </c>
      <c r="BC348" s="463">
        <v>0.69809500000000002</v>
      </c>
      <c r="BD348" s="463">
        <v>1.520435</v>
      </c>
      <c r="BE348" s="463">
        <v>2.519571</v>
      </c>
      <c r="BF348" s="463">
        <v>0.25191400000000003</v>
      </c>
      <c r="BG348" s="463">
        <v>1.5173190000000001</v>
      </c>
      <c r="BH348" s="463">
        <v>11.934506000000001</v>
      </c>
      <c r="BI348" s="463">
        <v>0.94520199999999999</v>
      </c>
      <c r="BJ348" s="463">
        <v>308.80647399999998</v>
      </c>
      <c r="BK348" s="463">
        <v>996.771885</v>
      </c>
      <c r="BL348" s="463">
        <v>4121.1578030000001</v>
      </c>
      <c r="BM348" s="463">
        <v>2.8975399999999998</v>
      </c>
      <c r="BN348" s="463">
        <v>1901.626485</v>
      </c>
      <c r="BO348" s="463">
        <v>1672.664139</v>
      </c>
      <c r="BP348" s="463">
        <v>4.369758</v>
      </c>
      <c r="BQ348" s="463">
        <v>2.628409</v>
      </c>
      <c r="BR348" s="463">
        <v>210.043713</v>
      </c>
      <c r="BS348" s="463">
        <v>0.66583599999999998</v>
      </c>
      <c r="BT348" s="463">
        <v>16.407071999999999</v>
      </c>
      <c r="BU348" s="463">
        <v>1.3312539999999999</v>
      </c>
      <c r="BV348" s="463">
        <v>17.055315</v>
      </c>
      <c r="BW348" s="463">
        <v>3.3607209999999998</v>
      </c>
      <c r="BX348" s="463">
        <v>411.24836800000003</v>
      </c>
      <c r="BY348" s="463">
        <v>241.335306</v>
      </c>
      <c r="BZ348" s="463">
        <v>2.9704079999999999</v>
      </c>
      <c r="CA348" s="463">
        <v>1.7235910000000001</v>
      </c>
    </row>
    <row r="349" spans="1:79" ht="15" x14ac:dyDescent="0.25">
      <c r="A349" s="449">
        <v>193</v>
      </c>
      <c r="B349" s="457"/>
      <c r="C349" s="457"/>
      <c r="D349" s="458" t="s">
        <v>451</v>
      </c>
      <c r="E349" s="463">
        <v>0.40067199999999997</v>
      </c>
      <c r="F349" s="463">
        <v>0.45916800000000002</v>
      </c>
      <c r="G349" s="463">
        <v>10.193839000000001</v>
      </c>
      <c r="H349" s="463">
        <v>1264.7496410000001</v>
      </c>
      <c r="I349" s="463">
        <v>32.821108000000002</v>
      </c>
      <c r="J349" s="463">
        <v>0.389824</v>
      </c>
      <c r="K349" s="463">
        <v>4.9971810000000003</v>
      </c>
      <c r="L349" s="463">
        <v>12.94486</v>
      </c>
      <c r="M349" s="463">
        <v>5.3816940000000004</v>
      </c>
      <c r="N349" s="463">
        <v>2506.758448</v>
      </c>
      <c r="O349" s="463">
        <v>2.362241</v>
      </c>
      <c r="P349" s="463">
        <v>12.815343</v>
      </c>
      <c r="Q349" s="463">
        <v>0.41388200000000003</v>
      </c>
      <c r="R349" s="463">
        <v>0.92125800000000002</v>
      </c>
      <c r="S349" s="463">
        <v>1008.693907</v>
      </c>
      <c r="T349" s="463">
        <v>189.710714</v>
      </c>
      <c r="U349" s="463">
        <v>2457.043212</v>
      </c>
      <c r="V349" s="463">
        <v>4513.5885209999997</v>
      </c>
      <c r="W349" s="463">
        <v>1.8990419999999999</v>
      </c>
      <c r="X349" s="463">
        <v>2.3922140000000001</v>
      </c>
      <c r="Y349" s="463">
        <v>1.9069929999999999</v>
      </c>
      <c r="Z349" s="463">
        <v>0.65615999999999997</v>
      </c>
      <c r="AA349" s="463">
        <v>1211.572533</v>
      </c>
      <c r="AB349" s="463">
        <v>746.54256199999998</v>
      </c>
      <c r="AC349" s="463">
        <v>3.2223709999999999</v>
      </c>
      <c r="AD349" s="463">
        <v>98.887180000000001</v>
      </c>
      <c r="AE349" s="463">
        <v>7.2339370000000001</v>
      </c>
      <c r="AF349" s="463">
        <v>6.900226</v>
      </c>
      <c r="AG349" s="463">
        <v>2154.0008290000001</v>
      </c>
      <c r="AH349" s="463">
        <v>2303.009967</v>
      </c>
      <c r="AI349" s="463">
        <v>0.96262000000000003</v>
      </c>
      <c r="AJ349" s="463">
        <v>18.352464000000001</v>
      </c>
      <c r="AK349" s="463">
        <v>2.1270159999999998</v>
      </c>
      <c r="AL349" s="463">
        <v>113.452213</v>
      </c>
      <c r="AM349" s="463">
        <v>51.060890000000001</v>
      </c>
      <c r="AN349" s="463">
        <v>974.54571499999997</v>
      </c>
      <c r="AO349" s="463">
        <v>0.54513199999999995</v>
      </c>
      <c r="AP349" s="463">
        <v>28.025189000000001</v>
      </c>
      <c r="AQ349" s="463">
        <v>4.8565999999999998E-2</v>
      </c>
      <c r="AR349" s="463">
        <v>2.2134680000000002</v>
      </c>
      <c r="AS349" s="463">
        <v>0.78468800000000005</v>
      </c>
      <c r="AT349" s="463">
        <v>1.502659</v>
      </c>
      <c r="AU349" s="463">
        <v>6272.4102050000001</v>
      </c>
      <c r="AV349" s="463">
        <v>2.5128740000000001</v>
      </c>
      <c r="AW349" s="463">
        <v>4.5742979999999998</v>
      </c>
      <c r="AX349" s="463">
        <v>1018.64034</v>
      </c>
      <c r="AY349" s="463">
        <v>93.982640000000004</v>
      </c>
      <c r="AZ349" s="463">
        <v>3161.7765169999998</v>
      </c>
      <c r="BA349" s="463">
        <v>2.4086470000000002</v>
      </c>
      <c r="BB349" s="463">
        <v>1138.085881</v>
      </c>
      <c r="BC349" s="463">
        <v>1.6374629999999999</v>
      </c>
      <c r="BD349" s="463">
        <v>2.041687</v>
      </c>
      <c r="BE349" s="463">
        <v>2.2527249999999999</v>
      </c>
      <c r="BF349" s="463">
        <v>0.27464</v>
      </c>
      <c r="BG349" s="463">
        <v>2.0609690000000001</v>
      </c>
      <c r="BH349" s="463">
        <v>31.434543999999999</v>
      </c>
      <c r="BI349" s="463">
        <v>1.0868</v>
      </c>
      <c r="BJ349" s="463">
        <v>1276.796458</v>
      </c>
      <c r="BK349" s="463">
        <v>4872.2058550000002</v>
      </c>
      <c r="BL349" s="463">
        <v>8040.6455210000004</v>
      </c>
      <c r="BM349" s="463">
        <v>5.6489919999999998</v>
      </c>
      <c r="BN349" s="463">
        <v>11163.260903</v>
      </c>
      <c r="BO349" s="463">
        <v>2850.2582109999998</v>
      </c>
      <c r="BP349" s="463">
        <v>2.2943380000000002</v>
      </c>
      <c r="BQ349" s="463">
        <v>8.4960839999999997</v>
      </c>
      <c r="BR349" s="463">
        <v>364.05707799999999</v>
      </c>
      <c r="BS349" s="463">
        <v>1.9774160000000001</v>
      </c>
      <c r="BT349" s="463">
        <v>19.914003000000001</v>
      </c>
      <c r="BU349" s="463">
        <v>1.255223</v>
      </c>
      <c r="BV349" s="463">
        <v>49.650196999999999</v>
      </c>
      <c r="BW349" s="463">
        <v>6.4441930000000003</v>
      </c>
      <c r="BX349" s="463">
        <v>912.47619499999996</v>
      </c>
      <c r="BY349" s="463">
        <v>477.65098399999999</v>
      </c>
      <c r="BZ349" s="463">
        <v>2.1210849999999999</v>
      </c>
      <c r="CA349" s="463">
        <v>2.6798039999999999</v>
      </c>
    </row>
    <row r="350" spans="1:79" ht="15" x14ac:dyDescent="0.25">
      <c r="A350" s="449">
        <v>194</v>
      </c>
      <c r="B350" s="457"/>
      <c r="C350" s="457"/>
      <c r="D350" s="458" t="s">
        <v>1</v>
      </c>
      <c r="E350" s="463">
        <v>0.81855800000000001</v>
      </c>
      <c r="F350" s="463">
        <v>1.0333669999999999</v>
      </c>
      <c r="G350" s="463">
        <v>21.827663000000001</v>
      </c>
      <c r="H350" s="463">
        <v>2615.7724459999999</v>
      </c>
      <c r="I350" s="463">
        <v>55.422178000000002</v>
      </c>
      <c r="J350" s="463">
        <v>0.71608899999999998</v>
      </c>
      <c r="K350" s="463">
        <v>5.2961749999999999</v>
      </c>
      <c r="L350" s="463">
        <v>35.117043000000002</v>
      </c>
      <c r="M350" s="463">
        <v>5.1710029999999998</v>
      </c>
      <c r="N350" s="463">
        <v>1500.72218</v>
      </c>
      <c r="O350" s="463">
        <v>2.776513</v>
      </c>
      <c r="P350" s="463">
        <v>30.15587</v>
      </c>
      <c r="Q350" s="463">
        <v>0.87506700000000004</v>
      </c>
      <c r="R350" s="463">
        <v>2.5687679999999999</v>
      </c>
      <c r="S350" s="463">
        <v>730.87507300000004</v>
      </c>
      <c r="T350" s="463">
        <v>303.248851</v>
      </c>
      <c r="U350" s="463">
        <v>3296.3333200000002</v>
      </c>
      <c r="V350" s="463">
        <v>2736.4342729999998</v>
      </c>
      <c r="W350" s="463">
        <v>3.806673</v>
      </c>
      <c r="X350" s="463">
        <v>3.1452369999999998</v>
      </c>
      <c r="Y350" s="463">
        <v>2.063685</v>
      </c>
      <c r="Z350" s="463">
        <v>1.252537</v>
      </c>
      <c r="AA350" s="463">
        <v>1394.813633</v>
      </c>
      <c r="AB350" s="463">
        <v>561.73056399999996</v>
      </c>
      <c r="AC350" s="463">
        <v>4.4467030000000003</v>
      </c>
      <c r="AD350" s="463">
        <v>182.29883000000001</v>
      </c>
      <c r="AE350" s="463">
        <v>13.439158000000001</v>
      </c>
      <c r="AF350" s="463">
        <v>16.063624000000001</v>
      </c>
      <c r="AG350" s="463">
        <v>1221.896461</v>
      </c>
      <c r="AH350" s="463">
        <v>1499.1734550000001</v>
      </c>
      <c r="AI350" s="463">
        <v>1.7414050000000001</v>
      </c>
      <c r="AJ350" s="463">
        <v>42.301946999999998</v>
      </c>
      <c r="AK350" s="463">
        <v>5.2933459999999997</v>
      </c>
      <c r="AL350" s="463">
        <v>114.259134</v>
      </c>
      <c r="AM350" s="463">
        <v>78.285416999999995</v>
      </c>
      <c r="AN350" s="463">
        <v>627.68471599999998</v>
      </c>
      <c r="AO350" s="463">
        <v>1.8571409999999999</v>
      </c>
      <c r="AP350" s="463">
        <v>45.032111</v>
      </c>
      <c r="AQ350" s="463">
        <v>0.10513400000000001</v>
      </c>
      <c r="AR350" s="463">
        <v>3.0112540000000001</v>
      </c>
      <c r="AS350" s="463">
        <v>1.316864</v>
      </c>
      <c r="AT350" s="463">
        <v>3.654353</v>
      </c>
      <c r="AU350" s="463">
        <v>4651.1774059999998</v>
      </c>
      <c r="AV350" s="463">
        <v>9.9468460000000007</v>
      </c>
      <c r="AW350" s="463">
        <v>10.290119000000001</v>
      </c>
      <c r="AX350" s="463">
        <v>651.03902000000005</v>
      </c>
      <c r="AY350" s="463">
        <v>63.092987000000001</v>
      </c>
      <c r="AZ350" s="463">
        <v>1778.4518009999999</v>
      </c>
      <c r="BA350" s="463">
        <v>3.8404880000000001</v>
      </c>
      <c r="BB350" s="463">
        <v>666.90936999999997</v>
      </c>
      <c r="BC350" s="463">
        <v>2.423962</v>
      </c>
      <c r="BD350" s="463">
        <v>3.112536</v>
      </c>
      <c r="BE350" s="463">
        <v>5.2890090000000001</v>
      </c>
      <c r="BF350" s="463">
        <v>0.53297499999999998</v>
      </c>
      <c r="BG350" s="463">
        <v>2.999539</v>
      </c>
      <c r="BH350" s="463">
        <v>37.379292</v>
      </c>
      <c r="BI350" s="463">
        <v>2.45546</v>
      </c>
      <c r="BJ350" s="463">
        <v>910.36267599999996</v>
      </c>
      <c r="BK350" s="463">
        <v>2852.6195990000001</v>
      </c>
      <c r="BL350" s="463">
        <v>10942.033176000001</v>
      </c>
      <c r="BM350" s="463">
        <v>9.1431419999999992</v>
      </c>
      <c r="BN350" s="463">
        <v>6057.8203240000003</v>
      </c>
      <c r="BO350" s="463">
        <v>3598.9662229999999</v>
      </c>
      <c r="BP350" s="463">
        <v>6.7613519999999996</v>
      </c>
      <c r="BQ350" s="463">
        <v>7.9574109999999996</v>
      </c>
      <c r="BR350" s="463">
        <v>778.024854</v>
      </c>
      <c r="BS350" s="463">
        <v>3.2742399999999998</v>
      </c>
      <c r="BT350" s="463">
        <v>32.311667</v>
      </c>
      <c r="BU350" s="463">
        <v>3.3599060000000001</v>
      </c>
      <c r="BV350" s="463">
        <v>51.510773999999998</v>
      </c>
      <c r="BW350" s="463">
        <v>8.3017400000000006</v>
      </c>
      <c r="BX350" s="463">
        <v>1448.1022760000001</v>
      </c>
      <c r="BY350" s="463">
        <v>583.08596399999999</v>
      </c>
      <c r="BZ350" s="463">
        <v>3.7970329999999999</v>
      </c>
      <c r="CA350" s="463">
        <v>5.3159530000000004</v>
      </c>
    </row>
    <row r="351" spans="1:79" ht="15" x14ac:dyDescent="0.25">
      <c r="A351" s="449">
        <v>195</v>
      </c>
      <c r="B351" s="457"/>
      <c r="C351" s="457"/>
      <c r="D351" s="458" t="s">
        <v>452</v>
      </c>
      <c r="E351" s="463">
        <v>1.7949E-2</v>
      </c>
      <c r="F351" s="463">
        <v>1.3754000000000001E-2</v>
      </c>
      <c r="G351" s="463">
        <v>0.40610299999999999</v>
      </c>
      <c r="H351" s="463">
        <v>59.409301999999997</v>
      </c>
      <c r="I351" s="463">
        <v>1.7921609999999999</v>
      </c>
      <c r="J351" s="463">
        <v>1.4541999999999999E-2</v>
      </c>
      <c r="K351" s="463">
        <v>0.74354900000000002</v>
      </c>
      <c r="L351" s="463">
        <v>0.42489500000000002</v>
      </c>
      <c r="M351" s="463">
        <v>0.46165499999999998</v>
      </c>
      <c r="N351" s="463">
        <v>232.81984199999999</v>
      </c>
      <c r="O351" s="463">
        <v>0.192908</v>
      </c>
      <c r="P351" s="463">
        <v>0.440307</v>
      </c>
      <c r="Q351" s="463">
        <v>2.7480000000000001E-2</v>
      </c>
      <c r="R351" s="463">
        <v>3.0018E-2</v>
      </c>
      <c r="S351" s="463">
        <v>46.369211999999997</v>
      </c>
      <c r="T351" s="463">
        <v>14.547412</v>
      </c>
      <c r="U351" s="463">
        <v>98.233119000000002</v>
      </c>
      <c r="V351" s="463">
        <v>456.184437</v>
      </c>
      <c r="W351" s="463">
        <v>7.3746999999999993E-2</v>
      </c>
      <c r="X351" s="463">
        <v>0.220191</v>
      </c>
      <c r="Y351" s="463">
        <v>0.15637100000000001</v>
      </c>
      <c r="Z351" s="463">
        <v>2.6102E-2</v>
      </c>
      <c r="AA351" s="463">
        <v>46.414428000000001</v>
      </c>
      <c r="AB351" s="463">
        <v>42.781019000000001</v>
      </c>
      <c r="AC351" s="463">
        <v>0.19730500000000001</v>
      </c>
      <c r="AD351" s="463">
        <v>5.2912800000000004</v>
      </c>
      <c r="AE351" s="463">
        <v>0.53420500000000004</v>
      </c>
      <c r="AF351" s="463">
        <v>0.197022</v>
      </c>
      <c r="AG351" s="463">
        <v>194.61174800000001</v>
      </c>
      <c r="AH351" s="463">
        <v>213.327913</v>
      </c>
      <c r="AI351" s="463">
        <v>4.7685999999999999E-2</v>
      </c>
      <c r="AJ351" s="463">
        <v>0.62888999999999995</v>
      </c>
      <c r="AK351" s="463">
        <v>5.8410999999999998E-2</v>
      </c>
      <c r="AL351" s="463">
        <v>11.940277</v>
      </c>
      <c r="AM351" s="463">
        <v>4.9583769999999996</v>
      </c>
      <c r="AN351" s="463">
        <v>51.942011999999998</v>
      </c>
      <c r="AO351" s="463">
        <v>2.2644999999999998E-2</v>
      </c>
      <c r="AP351" s="463">
        <v>1.583772</v>
      </c>
      <c r="AQ351" s="463">
        <v>1.291E-3</v>
      </c>
      <c r="AR351" s="463">
        <v>0.164856</v>
      </c>
      <c r="AS351" s="463">
        <v>4.5201999999999999E-2</v>
      </c>
      <c r="AT351" s="463">
        <v>5.3227999999999998E-2</v>
      </c>
      <c r="AU351" s="463">
        <v>642.14484300000004</v>
      </c>
      <c r="AV351" s="463">
        <v>0.131824</v>
      </c>
      <c r="AW351" s="463">
        <v>0.198188</v>
      </c>
      <c r="AX351" s="463">
        <v>92.339558999999994</v>
      </c>
      <c r="AY351" s="463">
        <v>9.3021689999999992</v>
      </c>
      <c r="AZ351" s="463">
        <v>327.060878</v>
      </c>
      <c r="BA351" s="463">
        <v>9.7108E-2</v>
      </c>
      <c r="BB351" s="463">
        <v>106.41915</v>
      </c>
      <c r="BC351" s="463">
        <v>9.5042000000000001E-2</v>
      </c>
      <c r="BD351" s="463">
        <v>0.15390499999999999</v>
      </c>
      <c r="BE351" s="463">
        <v>6.7181000000000005E-2</v>
      </c>
      <c r="BF351" s="463">
        <v>7.1780000000000004E-3</v>
      </c>
      <c r="BG351" s="463">
        <v>0.10599500000000001</v>
      </c>
      <c r="BH351" s="463">
        <v>4.6813060000000002</v>
      </c>
      <c r="BI351" s="463">
        <v>4.7491999999999999E-2</v>
      </c>
      <c r="BJ351" s="463">
        <v>61.208503</v>
      </c>
      <c r="BK351" s="463">
        <v>508.82700399999999</v>
      </c>
      <c r="BL351" s="463">
        <v>502.00849099999999</v>
      </c>
      <c r="BM351" s="463">
        <v>0.304593</v>
      </c>
      <c r="BN351" s="463">
        <v>1194.863859</v>
      </c>
      <c r="BO351" s="463">
        <v>184.93823699999999</v>
      </c>
      <c r="BP351" s="463">
        <v>0.13164699999999999</v>
      </c>
      <c r="BQ351" s="463">
        <v>0.64676199999999995</v>
      </c>
      <c r="BR351" s="463">
        <v>8.6371929999999999</v>
      </c>
      <c r="BS351" s="463">
        <v>0.106548</v>
      </c>
      <c r="BT351" s="463">
        <v>1.2012020000000001</v>
      </c>
      <c r="BU351" s="463">
        <v>4.403E-2</v>
      </c>
      <c r="BV351" s="463">
        <v>7.1484509999999997</v>
      </c>
      <c r="BW351" s="463">
        <v>0.41541800000000001</v>
      </c>
      <c r="BX351" s="463">
        <v>25.822216000000001</v>
      </c>
      <c r="BY351" s="463">
        <v>55.138458</v>
      </c>
      <c r="BZ351" s="463">
        <v>6.1668000000000001E-2</v>
      </c>
      <c r="CA351" s="463">
        <v>8.2460000000000006E-2</v>
      </c>
    </row>
    <row r="352" spans="1:79" ht="21.75" thickBot="1" x14ac:dyDescent="0.4">
      <c r="A352" s="449">
        <v>245</v>
      </c>
      <c r="B352" s="445" t="s">
        <v>750</v>
      </c>
      <c r="C352" s="446">
        <v>2040</v>
      </c>
      <c r="D352" s="447"/>
      <c r="E352" s="465"/>
      <c r="F352" s="465"/>
      <c r="G352" s="465"/>
      <c r="H352" s="465"/>
      <c r="I352" s="465"/>
      <c r="J352" s="465"/>
      <c r="K352" s="465"/>
      <c r="L352" s="465"/>
      <c r="M352" s="465"/>
      <c r="N352" s="465"/>
      <c r="O352" s="465"/>
      <c r="P352" s="465"/>
      <c r="Q352" s="465"/>
      <c r="R352" s="465"/>
      <c r="S352" s="465"/>
      <c r="T352" s="465"/>
      <c r="U352" s="465"/>
      <c r="V352" s="465"/>
      <c r="W352" s="465"/>
      <c r="X352" s="465"/>
      <c r="Y352" s="465"/>
      <c r="Z352" s="465"/>
      <c r="AA352" s="465"/>
      <c r="AB352" s="465"/>
      <c r="AC352" s="465"/>
      <c r="AD352" s="465"/>
      <c r="AE352" s="465"/>
      <c r="AF352" s="465"/>
      <c r="AG352" s="465"/>
      <c r="AH352" s="465"/>
      <c r="AI352" s="465"/>
      <c r="AJ352" s="465"/>
      <c r="AK352" s="465"/>
      <c r="AL352" s="465"/>
      <c r="AM352" s="465"/>
      <c r="AN352" s="465"/>
      <c r="AO352" s="465"/>
      <c r="AP352" s="465"/>
      <c r="AQ352" s="465"/>
      <c r="AR352" s="465"/>
      <c r="AS352" s="465"/>
      <c r="AT352" s="465"/>
      <c r="AU352" s="465"/>
      <c r="AV352" s="465"/>
      <c r="AW352" s="465"/>
      <c r="AX352" s="465"/>
      <c r="AY352" s="465"/>
      <c r="AZ352" s="465"/>
      <c r="BA352" s="465"/>
      <c r="BB352" s="465"/>
      <c r="BC352" s="465"/>
      <c r="BD352" s="465"/>
      <c r="BE352" s="465"/>
      <c r="BF352" s="465"/>
      <c r="BG352" s="465"/>
      <c r="BH352" s="465"/>
      <c r="BI352" s="465"/>
      <c r="BJ352" s="465"/>
      <c r="BK352" s="465"/>
      <c r="BL352" s="639"/>
      <c r="BM352" s="465"/>
      <c r="BN352" s="465"/>
      <c r="BO352" s="465"/>
      <c r="BP352" s="465"/>
      <c r="BQ352" s="465"/>
      <c r="BR352" s="465"/>
      <c r="BS352" s="465"/>
      <c r="BT352" s="465"/>
      <c r="BU352" s="465"/>
      <c r="BV352" s="465"/>
      <c r="BW352" s="465"/>
      <c r="BX352" s="465"/>
      <c r="BY352" s="465"/>
      <c r="BZ352" s="465"/>
      <c r="CA352" s="465"/>
    </row>
    <row r="353" spans="1:79" ht="15" x14ac:dyDescent="0.25">
      <c r="A353" s="449">
        <v>246</v>
      </c>
      <c r="B353" s="440" t="s">
        <v>464</v>
      </c>
      <c r="C353" s="441" t="s">
        <v>553</v>
      </c>
      <c r="D353" s="442" t="s">
        <v>0</v>
      </c>
      <c r="E353" s="461">
        <v>21646.659052999999</v>
      </c>
      <c r="F353" s="461">
        <v>28790.774533</v>
      </c>
      <c r="G353" s="461">
        <v>70831.141291000007</v>
      </c>
      <c r="H353" s="461">
        <v>473819.08414799999</v>
      </c>
      <c r="I353" s="461">
        <v>85723.943411999993</v>
      </c>
      <c r="J353" s="778">
        <v>14744.66483</v>
      </c>
      <c r="K353" s="461">
        <v>15258.239536999999</v>
      </c>
      <c r="L353" s="461">
        <v>72187.233364</v>
      </c>
      <c r="M353" s="461">
        <v>22870.704300000001</v>
      </c>
      <c r="N353" s="461">
        <v>95868.987634000005</v>
      </c>
      <c r="O353" s="461">
        <v>25557.519921999999</v>
      </c>
      <c r="P353" s="461">
        <v>55281.157327000001</v>
      </c>
      <c r="Q353" s="461">
        <v>17277.605377</v>
      </c>
      <c r="R353" s="461">
        <v>41584.263953000001</v>
      </c>
      <c r="S353" s="461">
        <v>90551.058569999994</v>
      </c>
      <c r="T353" s="461">
        <v>176258.80864800001</v>
      </c>
      <c r="U353" s="461">
        <v>270202.91655600001</v>
      </c>
      <c r="V353" s="461">
        <v>116528.87662700001</v>
      </c>
      <c r="W353" s="461">
        <v>34040.614722999999</v>
      </c>
      <c r="X353" s="461">
        <v>17898.845041</v>
      </c>
      <c r="Y353" s="649">
        <v>17563.546634999999</v>
      </c>
      <c r="Z353" s="650">
        <v>31068.758161999998</v>
      </c>
      <c r="AA353" s="461">
        <v>246251.67630699999</v>
      </c>
      <c r="AB353" s="461">
        <v>75427.069054000007</v>
      </c>
      <c r="AC353" s="461">
        <v>42861.060842999999</v>
      </c>
      <c r="AD353" s="461">
        <v>144941.07373800001</v>
      </c>
      <c r="AE353" s="461">
        <v>36770.089547000003</v>
      </c>
      <c r="AF353" s="461">
        <v>61279.405515999999</v>
      </c>
      <c r="AG353" s="461">
        <v>84497.717376000001</v>
      </c>
      <c r="AH353" s="461">
        <v>110444.848894</v>
      </c>
      <c r="AI353" s="461">
        <v>16538.261838999999</v>
      </c>
      <c r="AJ353" s="461">
        <v>79944.475430999999</v>
      </c>
      <c r="AK353" s="461">
        <v>31779.081258999999</v>
      </c>
      <c r="AL353" s="461">
        <v>88738.282598999998</v>
      </c>
      <c r="AM353" s="461">
        <v>100164.79730599999</v>
      </c>
      <c r="AN353" s="461">
        <v>90082.549408999999</v>
      </c>
      <c r="AO353" s="461">
        <v>17056.266149999999</v>
      </c>
      <c r="AP353" s="461">
        <v>61682.538295999999</v>
      </c>
      <c r="AQ353" s="461">
        <v>14510.241964999999</v>
      </c>
      <c r="AR353" s="778">
        <v>22277.220853999999</v>
      </c>
      <c r="AS353" s="461">
        <v>20703.532483999999</v>
      </c>
      <c r="AT353" s="461">
        <v>27900.705182999998</v>
      </c>
      <c r="AU353" s="461">
        <v>157772.577976</v>
      </c>
      <c r="AV353" s="461">
        <v>36535.502167999999</v>
      </c>
      <c r="AW353" s="461">
        <v>33695.858661999999</v>
      </c>
      <c r="AX353" s="461">
        <v>121455.4399</v>
      </c>
      <c r="AY353" s="461">
        <v>84328.459952999998</v>
      </c>
      <c r="AZ353" s="461">
        <v>54233.359524</v>
      </c>
      <c r="BA353" s="461">
        <v>15477.46817</v>
      </c>
      <c r="BB353" s="461">
        <v>44499.173123</v>
      </c>
      <c r="BC353" s="461">
        <v>14576.126636999999</v>
      </c>
      <c r="BD353" s="461">
        <v>39070.812152999999</v>
      </c>
      <c r="BE353" s="461">
        <v>27322.299910000002</v>
      </c>
      <c r="BF353" s="461">
        <v>28208.214837</v>
      </c>
      <c r="BG353" s="461">
        <v>15439.580453</v>
      </c>
      <c r="BH353" s="461">
        <v>55533.999935</v>
      </c>
      <c r="BI353" s="461">
        <v>32336.727223000002</v>
      </c>
      <c r="BJ353" s="461">
        <v>143091.36804</v>
      </c>
      <c r="BK353" s="461">
        <v>74227.353111000004</v>
      </c>
      <c r="BL353" s="640">
        <v>765501.39438299998</v>
      </c>
      <c r="BM353" s="461">
        <v>29077.640184</v>
      </c>
      <c r="BN353" s="461">
        <v>139408.27051900001</v>
      </c>
      <c r="BO353" s="461">
        <v>186019.37899699999</v>
      </c>
      <c r="BP353" s="461">
        <v>28303.697053</v>
      </c>
      <c r="BQ353" s="461">
        <v>21911.675055</v>
      </c>
      <c r="BR353" s="461">
        <v>213207.250291</v>
      </c>
      <c r="BS353" s="461">
        <v>26352.101645999999</v>
      </c>
      <c r="BT353" s="461">
        <v>43209.257536999998</v>
      </c>
      <c r="BU353" s="461">
        <v>25909.972456</v>
      </c>
      <c r="BV353" s="461">
        <v>64187.129069000002</v>
      </c>
      <c r="BW353" s="461">
        <v>34714.407767999997</v>
      </c>
      <c r="BX353" s="461">
        <v>405285.78498599998</v>
      </c>
      <c r="BY353" s="461">
        <v>214349.566303</v>
      </c>
      <c r="BZ353" s="461">
        <v>21514.9136</v>
      </c>
      <c r="CA353" s="461">
        <v>34775.707646000003</v>
      </c>
    </row>
    <row r="354" spans="1:79" ht="15" x14ac:dyDescent="0.25">
      <c r="A354" s="449">
        <v>247</v>
      </c>
      <c r="B354" s="440"/>
      <c r="C354" s="441"/>
      <c r="D354" s="442" t="s">
        <v>451</v>
      </c>
      <c r="E354" s="461">
        <v>80447.700972000006</v>
      </c>
      <c r="F354" s="461">
        <v>98138.403460999994</v>
      </c>
      <c r="G354" s="461">
        <v>250962.98118199999</v>
      </c>
      <c r="H354" s="461">
        <v>1741117.832106</v>
      </c>
      <c r="I354" s="461">
        <v>280727.81748199998</v>
      </c>
      <c r="J354" s="779">
        <v>58333.335653000002</v>
      </c>
      <c r="K354" s="461">
        <v>57658.775663</v>
      </c>
      <c r="L354" s="461">
        <v>220804.77895099999</v>
      </c>
      <c r="M354" s="461">
        <v>76595.128156999999</v>
      </c>
      <c r="N354" s="461">
        <v>337874.68554600002</v>
      </c>
      <c r="O354" s="461">
        <v>83257.86361</v>
      </c>
      <c r="P354" s="461">
        <v>192250.085265</v>
      </c>
      <c r="Q354" s="461">
        <v>58703.971683999996</v>
      </c>
      <c r="R354" s="461">
        <v>151383.12226500001</v>
      </c>
      <c r="S354" s="461">
        <v>330600.34747600002</v>
      </c>
      <c r="T354" s="461">
        <v>670824.57728199998</v>
      </c>
      <c r="U354" s="461">
        <v>917592.07908099995</v>
      </c>
      <c r="V354" s="461">
        <v>361521.21762399998</v>
      </c>
      <c r="W354" s="461">
        <v>103958.66858</v>
      </c>
      <c r="X354" s="461">
        <v>46984.093907000002</v>
      </c>
      <c r="Y354" s="651">
        <v>59877.403152999999</v>
      </c>
      <c r="Z354" s="652">
        <v>115743.990319</v>
      </c>
      <c r="AA354" s="461">
        <v>913980.11933300004</v>
      </c>
      <c r="AB354" s="461">
        <v>247973.42633799999</v>
      </c>
      <c r="AC354" s="461">
        <v>126538.900567</v>
      </c>
      <c r="AD354" s="461">
        <v>598959.75161499996</v>
      </c>
      <c r="AE354" s="461">
        <v>117815.59400300001</v>
      </c>
      <c r="AF354" s="461">
        <v>219101.81076699999</v>
      </c>
      <c r="AG354" s="461">
        <v>307392.61724400002</v>
      </c>
      <c r="AH354" s="461">
        <v>380818.868731</v>
      </c>
      <c r="AI354" s="461">
        <v>65332.238322999998</v>
      </c>
      <c r="AJ354" s="461">
        <v>292442.72155299998</v>
      </c>
      <c r="AK354" s="461">
        <v>112662.783788</v>
      </c>
      <c r="AL354" s="461">
        <v>289997.09048900002</v>
      </c>
      <c r="AM354" s="461">
        <v>348579.36462499999</v>
      </c>
      <c r="AN354" s="461">
        <v>319811.16221500002</v>
      </c>
      <c r="AO354" s="461">
        <v>59951.089047000001</v>
      </c>
      <c r="AP354" s="461">
        <v>213907.80635</v>
      </c>
      <c r="AQ354" s="461">
        <v>49975.945319999999</v>
      </c>
      <c r="AR354" s="779">
        <v>72190.610325000001</v>
      </c>
      <c r="AS354" s="461">
        <v>74789.615099999995</v>
      </c>
      <c r="AT354" s="461">
        <v>103990.773451</v>
      </c>
      <c r="AU354" s="461">
        <v>543132.07323800004</v>
      </c>
      <c r="AV354" s="461">
        <v>101373.237911</v>
      </c>
      <c r="AW354" s="461">
        <v>107659.487717</v>
      </c>
      <c r="AX354" s="461">
        <v>405404.85829399998</v>
      </c>
      <c r="AY354" s="461">
        <v>262770.69318900001</v>
      </c>
      <c r="AZ354" s="461">
        <v>153543.316249</v>
      </c>
      <c r="BA354" s="461">
        <v>59088.361251000002</v>
      </c>
      <c r="BB354" s="461">
        <v>153124.16298200001</v>
      </c>
      <c r="BC354" s="461">
        <v>49646.965817999997</v>
      </c>
      <c r="BD354" s="461">
        <v>137083.54754199999</v>
      </c>
      <c r="BE354" s="461">
        <v>109541.757587</v>
      </c>
      <c r="BF354" s="461">
        <v>90163.303901000007</v>
      </c>
      <c r="BG354" s="461">
        <v>54484.236081000003</v>
      </c>
      <c r="BH354" s="461">
        <v>192966.84864700001</v>
      </c>
      <c r="BI354" s="461">
        <v>113482.196967</v>
      </c>
      <c r="BJ354" s="461">
        <v>540413.03419399995</v>
      </c>
      <c r="BK354" s="461">
        <v>222607.099797</v>
      </c>
      <c r="BL354" s="640">
        <v>3151669.1162999999</v>
      </c>
      <c r="BM354" s="461">
        <v>107172.42092800001</v>
      </c>
      <c r="BN354" s="461">
        <v>456213.61783300003</v>
      </c>
      <c r="BO354" s="461">
        <v>680970.36429399997</v>
      </c>
      <c r="BP354" s="461">
        <v>77891.312562000006</v>
      </c>
      <c r="BQ354" s="461">
        <v>71339.100764999996</v>
      </c>
      <c r="BR354" s="461">
        <v>803022.99449099996</v>
      </c>
      <c r="BS354" s="461">
        <v>100679.40744900001</v>
      </c>
      <c r="BT354" s="461">
        <v>137746.870776</v>
      </c>
      <c r="BU354" s="461">
        <v>92119.402417000005</v>
      </c>
      <c r="BV354" s="461">
        <v>234576.658677</v>
      </c>
      <c r="BW354" s="461">
        <v>125318.031587</v>
      </c>
      <c r="BX354" s="461">
        <v>1447067.045343</v>
      </c>
      <c r="BY354" s="461">
        <v>685172.25138799998</v>
      </c>
      <c r="BZ354" s="461">
        <v>58043.348566000001</v>
      </c>
      <c r="CA354" s="461">
        <v>130577.512624</v>
      </c>
    </row>
    <row r="355" spans="1:79" ht="15" x14ac:dyDescent="0.25">
      <c r="A355" s="449">
        <v>248</v>
      </c>
      <c r="B355" s="440"/>
      <c r="C355" s="441"/>
      <c r="D355" s="442" t="s">
        <v>1</v>
      </c>
      <c r="E355" s="461">
        <v>65029.335659999997</v>
      </c>
      <c r="F355" s="461">
        <v>80858.497705000002</v>
      </c>
      <c r="G355" s="461">
        <v>204032.679711</v>
      </c>
      <c r="H355" s="461">
        <v>1405607.1806280001</v>
      </c>
      <c r="I355" s="461">
        <v>232401.37584600001</v>
      </c>
      <c r="J355" s="779">
        <v>45873.782921999999</v>
      </c>
      <c r="K355" s="461">
        <v>43810.122839000003</v>
      </c>
      <c r="L355" s="461">
        <v>187211.22230200001</v>
      </c>
      <c r="M355" s="461">
        <v>63977.310365999998</v>
      </c>
      <c r="N355" s="461">
        <v>216229.794627</v>
      </c>
      <c r="O355" s="461">
        <v>69482.478568000006</v>
      </c>
      <c r="P355" s="461">
        <v>158414.18374099999</v>
      </c>
      <c r="Q355" s="461">
        <v>47620.579476999999</v>
      </c>
      <c r="R355" s="461">
        <v>121319.044878</v>
      </c>
      <c r="S355" s="461">
        <v>223192.92683899999</v>
      </c>
      <c r="T355" s="461">
        <v>536724.06376100006</v>
      </c>
      <c r="U355" s="461">
        <v>707288.78120900004</v>
      </c>
      <c r="V355" s="461">
        <v>261443.14207500001</v>
      </c>
      <c r="W355" s="461">
        <v>89088.104766000004</v>
      </c>
      <c r="X355" s="461">
        <v>40881.824794</v>
      </c>
      <c r="Y355" s="651">
        <v>47682.398934999997</v>
      </c>
      <c r="Z355" s="652">
        <v>92380.090731999997</v>
      </c>
      <c r="AA355" s="461">
        <v>694967.54090200004</v>
      </c>
      <c r="AB355" s="461">
        <v>169526.518881</v>
      </c>
      <c r="AC355" s="461">
        <v>105187.17644900001</v>
      </c>
      <c r="AD355" s="461">
        <v>467207.50373900001</v>
      </c>
      <c r="AE355" s="461">
        <v>96558.107598000002</v>
      </c>
      <c r="AF355" s="461">
        <v>177540.96974299999</v>
      </c>
      <c r="AG355" s="461">
        <v>199869.36429500001</v>
      </c>
      <c r="AH355" s="461">
        <v>261629.64028600001</v>
      </c>
      <c r="AI355" s="461">
        <v>51351.555769999999</v>
      </c>
      <c r="AJ355" s="461">
        <v>234098.08203300001</v>
      </c>
      <c r="AK355" s="461">
        <v>92147.297898999997</v>
      </c>
      <c r="AL355" s="461">
        <v>233689.12301700001</v>
      </c>
      <c r="AM355" s="461">
        <v>281264.09243800002</v>
      </c>
      <c r="AN355" s="461">
        <v>207893.69550599999</v>
      </c>
      <c r="AO355" s="461">
        <v>47953.623321999999</v>
      </c>
      <c r="AP355" s="461">
        <v>173700.68627400001</v>
      </c>
      <c r="AQ355" s="461">
        <v>41402.878192999997</v>
      </c>
      <c r="AR355" s="779">
        <v>58900.879067000002</v>
      </c>
      <c r="AS355" s="461">
        <v>60421.392258</v>
      </c>
      <c r="AT355" s="461">
        <v>82521.658112999998</v>
      </c>
      <c r="AU355" s="461">
        <v>398159.79994499998</v>
      </c>
      <c r="AV355" s="461">
        <v>86016.497541000004</v>
      </c>
      <c r="AW355" s="461">
        <v>87956.933759000007</v>
      </c>
      <c r="AX355" s="461">
        <v>299203.00023000001</v>
      </c>
      <c r="AY355" s="461">
        <v>206058.06013900001</v>
      </c>
      <c r="AZ355" s="461">
        <v>107249.25700100001</v>
      </c>
      <c r="BA355" s="461">
        <v>45073.133577000001</v>
      </c>
      <c r="BB355" s="461">
        <v>96792.182335000005</v>
      </c>
      <c r="BC355" s="461">
        <v>40111.531900000002</v>
      </c>
      <c r="BD355" s="461">
        <v>111217.2283</v>
      </c>
      <c r="BE355" s="461">
        <v>84967.936539999995</v>
      </c>
      <c r="BF355" s="461">
        <v>76080.837652000002</v>
      </c>
      <c r="BG355" s="461">
        <v>42769.477252999997</v>
      </c>
      <c r="BH355" s="461">
        <v>153720.59217300001</v>
      </c>
      <c r="BI355" s="461">
        <v>92308.832494999995</v>
      </c>
      <c r="BJ355" s="461">
        <v>378598.10574000003</v>
      </c>
      <c r="BK355" s="461">
        <v>149442.8389</v>
      </c>
      <c r="BL355" s="640">
        <v>2395864.0806419998</v>
      </c>
      <c r="BM355" s="461">
        <v>86730.612705000007</v>
      </c>
      <c r="BN355" s="461">
        <v>286056.45239300001</v>
      </c>
      <c r="BO355" s="461">
        <v>506360.09497099998</v>
      </c>
      <c r="BP355" s="461">
        <v>66654.495295999994</v>
      </c>
      <c r="BQ355" s="461">
        <v>53974.031062000002</v>
      </c>
      <c r="BR355" s="461">
        <v>642694.53995400004</v>
      </c>
      <c r="BS355" s="461">
        <v>79724.245523999998</v>
      </c>
      <c r="BT355" s="461">
        <v>113146.74604899999</v>
      </c>
      <c r="BU355" s="461">
        <v>74395.328303999995</v>
      </c>
      <c r="BV355" s="461">
        <v>188120.32308500001</v>
      </c>
      <c r="BW355" s="461">
        <v>95093.983376000004</v>
      </c>
      <c r="BX355" s="461">
        <v>1145223.0915580001</v>
      </c>
      <c r="BY355" s="461">
        <v>553528.00941499998</v>
      </c>
      <c r="BZ355" s="461">
        <v>51465.336347999997</v>
      </c>
      <c r="CA355" s="461">
        <v>102242.794115</v>
      </c>
    </row>
    <row r="356" spans="1:79" ht="15" x14ac:dyDescent="0.25">
      <c r="A356" s="449">
        <v>249</v>
      </c>
      <c r="B356" s="440"/>
      <c r="C356" s="441"/>
      <c r="D356" s="442" t="s">
        <v>452</v>
      </c>
      <c r="E356" s="461">
        <v>39241.823254000003</v>
      </c>
      <c r="F356" s="461">
        <v>48987.192404000001</v>
      </c>
      <c r="G356" s="461">
        <v>124907.833446</v>
      </c>
      <c r="H356" s="461">
        <v>870550.07514199999</v>
      </c>
      <c r="I356" s="461">
        <v>142495.08474699999</v>
      </c>
      <c r="J356" s="779">
        <v>28887.363707</v>
      </c>
      <c r="K356" s="461">
        <v>27798.010163999999</v>
      </c>
      <c r="L356" s="461">
        <v>111515.811856</v>
      </c>
      <c r="M356" s="461">
        <v>39489.896083</v>
      </c>
      <c r="N356" s="461">
        <v>226817.26712100001</v>
      </c>
      <c r="O356" s="461">
        <v>42823.670599999998</v>
      </c>
      <c r="P356" s="461">
        <v>93065.218019000007</v>
      </c>
      <c r="Q356" s="461">
        <v>28322.101544000001</v>
      </c>
      <c r="R356" s="461">
        <v>76879.350934000002</v>
      </c>
      <c r="S356" s="461">
        <v>154323.11948699999</v>
      </c>
      <c r="T356" s="461">
        <v>327183.80416599999</v>
      </c>
      <c r="U356" s="461">
        <v>447503.707222</v>
      </c>
      <c r="V356" s="461">
        <v>244160.29022600001</v>
      </c>
      <c r="W356" s="461">
        <v>50951.208595999997</v>
      </c>
      <c r="X356" s="461">
        <v>22566.793020000001</v>
      </c>
      <c r="Y356" s="651">
        <v>29358.210092000001</v>
      </c>
      <c r="Z356" s="652">
        <v>56511.894603000001</v>
      </c>
      <c r="AA356" s="461">
        <v>435081.08261899999</v>
      </c>
      <c r="AB356" s="461">
        <v>116421.07997599999</v>
      </c>
      <c r="AC356" s="461">
        <v>67003.965095000007</v>
      </c>
      <c r="AD356" s="461">
        <v>289034.868938</v>
      </c>
      <c r="AE356" s="461">
        <v>56313.922531999997</v>
      </c>
      <c r="AF356" s="461">
        <v>108957.08689799999</v>
      </c>
      <c r="AG356" s="461">
        <v>204845.14812100001</v>
      </c>
      <c r="AH356" s="461">
        <v>241040.533391</v>
      </c>
      <c r="AI356" s="461">
        <v>31858.503923</v>
      </c>
      <c r="AJ356" s="461">
        <v>144253.03051000001</v>
      </c>
      <c r="AK356" s="461">
        <v>54710.503653</v>
      </c>
      <c r="AL356" s="461">
        <v>137370.35043600001</v>
      </c>
      <c r="AM356" s="461">
        <v>168011.33499500001</v>
      </c>
      <c r="AN356" s="461">
        <v>149912.302433</v>
      </c>
      <c r="AO356" s="461">
        <v>30977.284297999999</v>
      </c>
      <c r="AP356" s="461">
        <v>104143.22435</v>
      </c>
      <c r="AQ356" s="461">
        <v>24598.142026000001</v>
      </c>
      <c r="AR356" s="779">
        <v>34763.75632</v>
      </c>
      <c r="AS356" s="461">
        <v>38510.547268000002</v>
      </c>
      <c r="AT356" s="461">
        <v>49913.73388</v>
      </c>
      <c r="AU356" s="461">
        <v>318961.34329400002</v>
      </c>
      <c r="AV356" s="461">
        <v>50017.628039000003</v>
      </c>
      <c r="AW356" s="461">
        <v>52414.691197</v>
      </c>
      <c r="AX356" s="461">
        <v>250440.35460600001</v>
      </c>
      <c r="AY356" s="461">
        <v>151549.59836900001</v>
      </c>
      <c r="AZ356" s="461">
        <v>107859.37900099999</v>
      </c>
      <c r="BA356" s="461">
        <v>28014.978276999998</v>
      </c>
      <c r="BB356" s="461">
        <v>104333.550669</v>
      </c>
      <c r="BC356" s="461">
        <v>23948.072405999999</v>
      </c>
      <c r="BD356" s="461">
        <v>67517.367394999994</v>
      </c>
      <c r="BE356" s="461">
        <v>52422.679024999998</v>
      </c>
      <c r="BF356" s="461">
        <v>44629.395084000003</v>
      </c>
      <c r="BG356" s="461">
        <v>26052.835632999999</v>
      </c>
      <c r="BH356" s="461">
        <v>99180.971235999998</v>
      </c>
      <c r="BI356" s="461">
        <v>56715.069261999997</v>
      </c>
      <c r="BJ356" s="461">
        <v>255225.803094</v>
      </c>
      <c r="BK356" s="461">
        <v>161335.519783</v>
      </c>
      <c r="BL356" s="640">
        <v>1585376.119772</v>
      </c>
      <c r="BM356" s="461">
        <v>53367.869717000001</v>
      </c>
      <c r="BN356" s="461">
        <v>345225.86086900003</v>
      </c>
      <c r="BO356" s="461">
        <v>373543.67593600001</v>
      </c>
      <c r="BP356" s="461">
        <v>37670.206471999998</v>
      </c>
      <c r="BQ356" s="461">
        <v>32628.565499</v>
      </c>
      <c r="BR356" s="461">
        <v>401222.44459099998</v>
      </c>
      <c r="BS356" s="461">
        <v>50463.222902000001</v>
      </c>
      <c r="BT356" s="461">
        <v>70088.171833</v>
      </c>
      <c r="BU356" s="461">
        <v>44269.65739</v>
      </c>
      <c r="BV356" s="461">
        <v>118476.103149</v>
      </c>
      <c r="BW356" s="461">
        <v>58118.329396000001</v>
      </c>
      <c r="BX356" s="461">
        <v>698974.30966499995</v>
      </c>
      <c r="BY356" s="461">
        <v>329051.06998999999</v>
      </c>
      <c r="BZ356" s="461">
        <v>27906.471829999999</v>
      </c>
      <c r="CA356" s="461">
        <v>62228.051219000001</v>
      </c>
    </row>
    <row r="357" spans="1:79" ht="15" x14ac:dyDescent="0.25">
      <c r="A357" s="449">
        <v>250</v>
      </c>
      <c r="B357" s="443"/>
      <c r="C357" s="443" t="s">
        <v>554</v>
      </c>
      <c r="D357" s="444" t="s">
        <v>0</v>
      </c>
      <c r="E357" s="462">
        <v>421.167868</v>
      </c>
      <c r="F357" s="462">
        <v>561.63218600000005</v>
      </c>
      <c r="G357" s="462">
        <v>1466.294897</v>
      </c>
      <c r="H357" s="462">
        <v>19262.7709</v>
      </c>
      <c r="I357" s="462">
        <v>1791.03324</v>
      </c>
      <c r="J357" s="780">
        <v>278.31311299999999</v>
      </c>
      <c r="K357" s="462">
        <v>271.01349299999998</v>
      </c>
      <c r="L357" s="462">
        <v>1528.1441950000001</v>
      </c>
      <c r="M357" s="462">
        <v>405.37017100000003</v>
      </c>
      <c r="N357" s="462">
        <v>2096.272113</v>
      </c>
      <c r="O357" s="462">
        <v>481.26943699999998</v>
      </c>
      <c r="P357" s="462">
        <v>1180.78208</v>
      </c>
      <c r="Q357" s="462">
        <v>318.88704100000001</v>
      </c>
      <c r="R357" s="462">
        <v>800.76505499999996</v>
      </c>
      <c r="S357" s="462">
        <v>2037.135233</v>
      </c>
      <c r="T357" s="462">
        <v>4702.1261699999995</v>
      </c>
      <c r="U357" s="462">
        <v>13345.863143</v>
      </c>
      <c r="V357" s="462">
        <v>2911.672474</v>
      </c>
      <c r="W357" s="462">
        <v>662.16062799999997</v>
      </c>
      <c r="X357" s="462">
        <v>322.51340699999997</v>
      </c>
      <c r="Y357" s="653">
        <v>305.39854500000001</v>
      </c>
      <c r="Z357" s="654">
        <v>612.78575599999999</v>
      </c>
      <c r="AA357" s="462">
        <v>7678.8732280000004</v>
      </c>
      <c r="AB357" s="462">
        <v>1744.613372</v>
      </c>
      <c r="AC357" s="462">
        <v>808.71238900000003</v>
      </c>
      <c r="AD357" s="462">
        <v>3588.114399</v>
      </c>
      <c r="AE357" s="462">
        <v>692.42364999999995</v>
      </c>
      <c r="AF357" s="462">
        <v>1320.363335</v>
      </c>
      <c r="AG357" s="462">
        <v>1802.4067729999999</v>
      </c>
      <c r="AH357" s="462">
        <v>2420.4508230000001</v>
      </c>
      <c r="AI357" s="462">
        <v>326.25487199999998</v>
      </c>
      <c r="AJ357" s="462">
        <v>1778.1574330000001</v>
      </c>
      <c r="AK357" s="462">
        <v>648.21889199999998</v>
      </c>
      <c r="AL357" s="462">
        <v>1778.389111</v>
      </c>
      <c r="AM357" s="462">
        <v>1944.2341719999999</v>
      </c>
      <c r="AN357" s="462">
        <v>1939.709709</v>
      </c>
      <c r="AO357" s="462">
        <v>327.34047800000002</v>
      </c>
      <c r="AP357" s="462">
        <v>1239.4133159999999</v>
      </c>
      <c r="AQ357" s="462">
        <v>277.45123599999999</v>
      </c>
      <c r="AR357" s="780">
        <v>421.553585</v>
      </c>
      <c r="AS357" s="462">
        <v>368.863452</v>
      </c>
      <c r="AT357" s="462">
        <v>531.19705199999999</v>
      </c>
      <c r="AU357" s="462">
        <v>5310.4866469999997</v>
      </c>
      <c r="AV357" s="462">
        <v>703.85466799999995</v>
      </c>
      <c r="AW357" s="462">
        <v>660.19827599999996</v>
      </c>
      <c r="AX357" s="462">
        <v>2823.1918900000001</v>
      </c>
      <c r="AY357" s="462">
        <v>1575.858911</v>
      </c>
      <c r="AZ357" s="462">
        <v>1499.1427200000001</v>
      </c>
      <c r="BA357" s="462">
        <v>301.44266499999998</v>
      </c>
      <c r="BB357" s="462">
        <v>940.95857000000001</v>
      </c>
      <c r="BC357" s="462">
        <v>286.09756700000003</v>
      </c>
      <c r="BD357" s="462">
        <v>698.77635399999997</v>
      </c>
      <c r="BE357" s="462">
        <v>525.86204199999997</v>
      </c>
      <c r="BF357" s="462">
        <v>567.099873</v>
      </c>
      <c r="BG357" s="462">
        <v>282.06537100000003</v>
      </c>
      <c r="BH357" s="462">
        <v>1008.933476</v>
      </c>
      <c r="BI357" s="462">
        <v>638.94138499999997</v>
      </c>
      <c r="BJ357" s="462">
        <v>3437.344505</v>
      </c>
      <c r="BK357" s="462">
        <v>2169.345041</v>
      </c>
      <c r="BL357" s="641">
        <v>33883.626523999999</v>
      </c>
      <c r="BM357" s="462">
        <v>600.97514999999999</v>
      </c>
      <c r="BN357" s="462">
        <v>3835.030659</v>
      </c>
      <c r="BO357" s="462">
        <v>7289.8050039999998</v>
      </c>
      <c r="BP357" s="462">
        <v>541.14432399999998</v>
      </c>
      <c r="BQ357" s="462">
        <v>408.83567099999999</v>
      </c>
      <c r="BR357" s="462">
        <v>7569.9471450000001</v>
      </c>
      <c r="BS357" s="462">
        <v>501.902646</v>
      </c>
      <c r="BT357" s="462">
        <v>901.025936</v>
      </c>
      <c r="BU357" s="462">
        <v>502.80345499999999</v>
      </c>
      <c r="BV357" s="462">
        <v>1275.7894490000001</v>
      </c>
      <c r="BW357" s="462">
        <v>657.785934</v>
      </c>
      <c r="BX357" s="462">
        <v>13731.608833</v>
      </c>
      <c r="BY357" s="462">
        <v>4952.1282929999998</v>
      </c>
      <c r="BZ357" s="462">
        <v>422.30461400000002</v>
      </c>
      <c r="CA357" s="462">
        <v>662.01665400000002</v>
      </c>
    </row>
    <row r="358" spans="1:79" ht="15" x14ac:dyDescent="0.25">
      <c r="A358" s="449">
        <v>251</v>
      </c>
      <c r="B358" s="443"/>
      <c r="C358" s="443"/>
      <c r="D358" s="444" t="s">
        <v>451</v>
      </c>
      <c r="E358" s="462">
        <v>1569.542637</v>
      </c>
      <c r="F358" s="462">
        <v>1911.3290019999999</v>
      </c>
      <c r="G358" s="462">
        <v>5154.5330519999998</v>
      </c>
      <c r="H358" s="462">
        <v>62276.489798000002</v>
      </c>
      <c r="I358" s="462">
        <v>5827.5811059999996</v>
      </c>
      <c r="J358" s="780">
        <v>799</v>
      </c>
      <c r="K358" s="462">
        <v>1015.646135</v>
      </c>
      <c r="L358" s="462">
        <v>4371.4115199999997</v>
      </c>
      <c r="M358" s="462">
        <v>1356.2734210000001</v>
      </c>
      <c r="N358" s="462">
        <v>7986.2068250000002</v>
      </c>
      <c r="O358" s="462">
        <v>1568.0653170000001</v>
      </c>
      <c r="P358" s="462">
        <v>3943.344568</v>
      </c>
      <c r="Q358" s="462">
        <v>1083.4577380000001</v>
      </c>
      <c r="R358" s="462">
        <v>2889.3055039999999</v>
      </c>
      <c r="S358" s="462">
        <v>7744.3692680000004</v>
      </c>
      <c r="T358" s="462">
        <v>16327.859919</v>
      </c>
      <c r="U358" s="462">
        <v>33226.106328000002</v>
      </c>
      <c r="V358" s="462">
        <v>9621.2324840000001</v>
      </c>
      <c r="W358" s="462">
        <v>1995.6289850000001</v>
      </c>
      <c r="X358" s="462">
        <v>841.28796899999998</v>
      </c>
      <c r="Y358" s="653">
        <v>1045.3015969999999</v>
      </c>
      <c r="Z358" s="654">
        <v>2289.6263159999999</v>
      </c>
      <c r="AA358" s="462">
        <v>24032.579828000002</v>
      </c>
      <c r="AB358" s="462">
        <v>5498.6423809999997</v>
      </c>
      <c r="AC358" s="462">
        <v>2359.1075810000002</v>
      </c>
      <c r="AD358" s="462">
        <v>14485.631687999999</v>
      </c>
      <c r="AE358" s="462">
        <v>2197.837301</v>
      </c>
      <c r="AF358" s="462">
        <v>4647.4275049999997</v>
      </c>
      <c r="AG358" s="462">
        <v>7358.6716779999997</v>
      </c>
      <c r="AH358" s="462">
        <v>8735.7491609999997</v>
      </c>
      <c r="AI358" s="462">
        <v>1285.3876029999999</v>
      </c>
      <c r="AJ358" s="462">
        <v>6005.5244430000002</v>
      </c>
      <c r="AK358" s="462">
        <v>2223.198695</v>
      </c>
      <c r="AL358" s="462">
        <v>5400.7906350000003</v>
      </c>
      <c r="AM358" s="462">
        <v>6861.3044799999998</v>
      </c>
      <c r="AN358" s="462">
        <v>7183.5231919999997</v>
      </c>
      <c r="AO358" s="462">
        <v>1115.0487720000001</v>
      </c>
      <c r="AP358" s="462">
        <v>3952.476858</v>
      </c>
      <c r="AQ358" s="462">
        <v>954.37542199999996</v>
      </c>
      <c r="AR358" s="780">
        <v>1358.655133</v>
      </c>
      <c r="AS358" s="462">
        <v>1330.057233</v>
      </c>
      <c r="AT358" s="462">
        <v>1956.211581</v>
      </c>
      <c r="AU358" s="462">
        <v>16017.94989</v>
      </c>
      <c r="AV358" s="462">
        <v>1911.1701519999999</v>
      </c>
      <c r="AW358" s="462">
        <v>2082.4489349999999</v>
      </c>
      <c r="AX358" s="462">
        <v>9499.9059049999996</v>
      </c>
      <c r="AY358" s="462">
        <v>4911.2888240000002</v>
      </c>
      <c r="AZ358" s="462">
        <v>4733.1453860000001</v>
      </c>
      <c r="BA358" s="462">
        <v>1144.4275090000001</v>
      </c>
      <c r="BB358" s="462">
        <v>3556.896068</v>
      </c>
      <c r="BC358" s="462">
        <v>972.20382400000005</v>
      </c>
      <c r="BD358" s="462">
        <v>2443.4281590000001</v>
      </c>
      <c r="BE358" s="462">
        <v>2045.651672</v>
      </c>
      <c r="BF358" s="462">
        <v>1817.97559</v>
      </c>
      <c r="BG358" s="462">
        <v>990.05141600000002</v>
      </c>
      <c r="BH358" s="462">
        <v>3480.1078710000002</v>
      </c>
      <c r="BI358" s="462">
        <v>2245.8218700000002</v>
      </c>
      <c r="BJ358" s="462">
        <v>13300.450322999999</v>
      </c>
      <c r="BK358" s="462">
        <v>6959.0756389999997</v>
      </c>
      <c r="BL358" s="641">
        <v>101975.18981</v>
      </c>
      <c r="BM358" s="462">
        <v>2185.2371800000001</v>
      </c>
      <c r="BN358" s="462">
        <v>14925.378731999999</v>
      </c>
      <c r="BO358" s="462">
        <v>19045.253800999999</v>
      </c>
      <c r="BP358" s="462">
        <v>1473.6126919999999</v>
      </c>
      <c r="BQ358" s="462">
        <v>1329.2218849999999</v>
      </c>
      <c r="BR358" s="462">
        <v>25410.947662999999</v>
      </c>
      <c r="BS358" s="462">
        <v>1916.3201730000001</v>
      </c>
      <c r="BT358" s="462">
        <v>2683.678535</v>
      </c>
      <c r="BU358" s="462">
        <v>1758.612057</v>
      </c>
      <c r="BV358" s="462">
        <v>4589.2602870000001</v>
      </c>
      <c r="BW358" s="462">
        <v>2371.2834760000001</v>
      </c>
      <c r="BX358" s="462">
        <v>42838.924837999999</v>
      </c>
      <c r="BY358" s="462">
        <v>14558.666837999999</v>
      </c>
      <c r="BZ358" s="462">
        <v>1072.6783840000001</v>
      </c>
      <c r="CA358" s="462">
        <v>2470.6249429999998</v>
      </c>
    </row>
    <row r="359" spans="1:79" ht="15" x14ac:dyDescent="0.25">
      <c r="A359" s="449">
        <v>252</v>
      </c>
      <c r="B359" s="443"/>
      <c r="C359" s="443"/>
      <c r="D359" s="444" t="s">
        <v>1</v>
      </c>
      <c r="E359" s="462">
        <v>1271.6376399999999</v>
      </c>
      <c r="F359" s="462">
        <v>1584.3753469999999</v>
      </c>
      <c r="G359" s="462">
        <v>4390.4198139999999</v>
      </c>
      <c r="H359" s="462">
        <v>75415.937690000006</v>
      </c>
      <c r="I359" s="462">
        <v>5072.0022150000004</v>
      </c>
      <c r="J359" s="780">
        <v>669</v>
      </c>
      <c r="K359" s="462">
        <v>778.815023</v>
      </c>
      <c r="L359" s="462">
        <v>4048.1080870000001</v>
      </c>
      <c r="M359" s="462">
        <v>1135.938756</v>
      </c>
      <c r="N359" s="462">
        <v>4946.6224279999997</v>
      </c>
      <c r="O359" s="462">
        <v>1314.0915789999999</v>
      </c>
      <c r="P359" s="462">
        <v>3463.8771200000001</v>
      </c>
      <c r="Q359" s="462">
        <v>881.94424700000002</v>
      </c>
      <c r="R359" s="462">
        <v>2349.4045249999999</v>
      </c>
      <c r="S359" s="462">
        <v>5320.2974910000003</v>
      </c>
      <c r="T359" s="462">
        <v>15143.851221000001</v>
      </c>
      <c r="U359" s="462">
        <v>38691.795472999998</v>
      </c>
      <c r="V359" s="462">
        <v>6801.9567209999996</v>
      </c>
      <c r="W359" s="462">
        <v>1731.6890860000001</v>
      </c>
      <c r="X359" s="462">
        <v>737.96384899999998</v>
      </c>
      <c r="Y359" s="653">
        <v>835.45057499999996</v>
      </c>
      <c r="Z359" s="654">
        <v>1838.3504439999999</v>
      </c>
      <c r="AA359" s="462">
        <v>23020.736042</v>
      </c>
      <c r="AB359" s="462">
        <v>3817.1108599999998</v>
      </c>
      <c r="AC359" s="462">
        <v>1977.601709</v>
      </c>
      <c r="AD359" s="462">
        <v>12625.844940999999</v>
      </c>
      <c r="AE359" s="462">
        <v>1825.7608009999999</v>
      </c>
      <c r="AF359" s="462">
        <v>3922.6909740000001</v>
      </c>
      <c r="AG359" s="462">
        <v>4538.2110579999999</v>
      </c>
      <c r="AH359" s="462">
        <v>5964.505889</v>
      </c>
      <c r="AI359" s="462">
        <v>1020.106795</v>
      </c>
      <c r="AJ359" s="462">
        <v>5224.3955930000002</v>
      </c>
      <c r="AK359" s="462">
        <v>1874.6297360000001</v>
      </c>
      <c r="AL359" s="462">
        <v>4640.0421619999997</v>
      </c>
      <c r="AM359" s="462">
        <v>5773.5407320000004</v>
      </c>
      <c r="AN359" s="462">
        <v>4631.6371220000001</v>
      </c>
      <c r="AO359" s="462">
        <v>910.96620900000005</v>
      </c>
      <c r="AP359" s="462">
        <v>3381.9404020000002</v>
      </c>
      <c r="AQ359" s="462">
        <v>791.629503</v>
      </c>
      <c r="AR359" s="780">
        <v>1118.3850809999999</v>
      </c>
      <c r="AS359" s="462">
        <v>1080.442544</v>
      </c>
      <c r="AT359" s="462">
        <v>1574.256588</v>
      </c>
      <c r="AU359" s="462">
        <v>13626.025372</v>
      </c>
      <c r="AV359" s="462">
        <v>1662.7416720000001</v>
      </c>
      <c r="AW359" s="462">
        <v>1749.1979449999999</v>
      </c>
      <c r="AX359" s="462">
        <v>9709.7791770000003</v>
      </c>
      <c r="AY359" s="462">
        <v>3945.2830159999999</v>
      </c>
      <c r="AZ359" s="462">
        <v>2939.6360100000002</v>
      </c>
      <c r="BA359" s="462">
        <v>885.92387299999996</v>
      </c>
      <c r="BB359" s="462">
        <v>2141.8078059999998</v>
      </c>
      <c r="BC359" s="462">
        <v>793.43252900000005</v>
      </c>
      <c r="BD359" s="462">
        <v>1995.24991</v>
      </c>
      <c r="BE359" s="462">
        <v>1633.050078</v>
      </c>
      <c r="BF359" s="462">
        <v>1539.5194779999999</v>
      </c>
      <c r="BG359" s="462">
        <v>785.08979299999999</v>
      </c>
      <c r="BH359" s="462">
        <v>2831.8281160000001</v>
      </c>
      <c r="BI359" s="462">
        <v>1839.472552</v>
      </c>
      <c r="BJ359" s="462">
        <v>9916.9498000000003</v>
      </c>
      <c r="BK359" s="462">
        <v>4262.66428</v>
      </c>
      <c r="BL359" s="641">
        <v>125090.827084</v>
      </c>
      <c r="BM359" s="462">
        <v>1815.0611730000001</v>
      </c>
      <c r="BN359" s="462">
        <v>8414.0906439999999</v>
      </c>
      <c r="BO359" s="462">
        <v>18805.541918999999</v>
      </c>
      <c r="BP359" s="462">
        <v>1282.0971649999999</v>
      </c>
      <c r="BQ359" s="462">
        <v>1012.047681</v>
      </c>
      <c r="BR359" s="462">
        <v>29114.651238999999</v>
      </c>
      <c r="BS359" s="462">
        <v>1533.1764250000001</v>
      </c>
      <c r="BT359" s="462">
        <v>2299.4753230000001</v>
      </c>
      <c r="BU359" s="462">
        <v>1440.5003899999999</v>
      </c>
      <c r="BV359" s="462">
        <v>3828.6077249999998</v>
      </c>
      <c r="BW359" s="462">
        <v>1820.973064</v>
      </c>
      <c r="BX359" s="462">
        <v>46123.382598999997</v>
      </c>
      <c r="BY359" s="462">
        <v>13111.721962</v>
      </c>
      <c r="BZ359" s="462">
        <v>982.47427800000003</v>
      </c>
      <c r="CA359" s="462">
        <v>1969.4988000000001</v>
      </c>
    </row>
    <row r="360" spans="1:79" ht="15" x14ac:dyDescent="0.25">
      <c r="A360" s="449">
        <v>253</v>
      </c>
      <c r="B360" s="443"/>
      <c r="C360" s="443"/>
      <c r="D360" s="444" t="s">
        <v>452</v>
      </c>
      <c r="E360" s="462">
        <v>763.81860800000004</v>
      </c>
      <c r="F360" s="462">
        <v>948.63206700000001</v>
      </c>
      <c r="G360" s="462">
        <v>2463.2087580000002</v>
      </c>
      <c r="H360" s="462">
        <v>19473.663812999999</v>
      </c>
      <c r="I360" s="462">
        <v>2826.9117289999999</v>
      </c>
      <c r="J360" s="780">
        <v>442</v>
      </c>
      <c r="K360" s="462">
        <v>484.41269799999998</v>
      </c>
      <c r="L360" s="462">
        <v>2097.2719029999998</v>
      </c>
      <c r="M360" s="462">
        <v>697.98140899999999</v>
      </c>
      <c r="N360" s="462">
        <v>3702.9001899999998</v>
      </c>
      <c r="O360" s="462">
        <v>802.52928299999996</v>
      </c>
      <c r="P360" s="462">
        <v>1828.1561039999999</v>
      </c>
      <c r="Q360" s="462">
        <v>522.30321100000003</v>
      </c>
      <c r="R360" s="462">
        <v>1453.430783</v>
      </c>
      <c r="S360" s="462">
        <v>2513.4447530000002</v>
      </c>
      <c r="T360" s="462">
        <v>6993.8110290000004</v>
      </c>
      <c r="U360" s="462">
        <v>7650.2105220000003</v>
      </c>
      <c r="V360" s="462">
        <v>4243.2274239999997</v>
      </c>
      <c r="W360" s="462">
        <v>970.11180999999999</v>
      </c>
      <c r="X360" s="462">
        <v>402.48319700000002</v>
      </c>
      <c r="Y360" s="653">
        <v>510.23892699999999</v>
      </c>
      <c r="Z360" s="654">
        <v>1112.0980950000001</v>
      </c>
      <c r="AA360" s="462">
        <v>8650.0674469999994</v>
      </c>
      <c r="AB360" s="462">
        <v>1920.413182</v>
      </c>
      <c r="AC360" s="462">
        <v>1243.0052390000001</v>
      </c>
      <c r="AD360" s="462">
        <v>6192.0835450000004</v>
      </c>
      <c r="AE360" s="462">
        <v>1043.077982</v>
      </c>
      <c r="AF360" s="462">
        <v>2236.6900839999998</v>
      </c>
      <c r="AG360" s="462">
        <v>3377.7294160000001</v>
      </c>
      <c r="AH360" s="462">
        <v>4074.9584559999998</v>
      </c>
      <c r="AI360" s="462">
        <v>622.415751</v>
      </c>
      <c r="AJ360" s="462">
        <v>2818.1195929999999</v>
      </c>
      <c r="AK360" s="462">
        <v>1059.6686930000001</v>
      </c>
      <c r="AL360" s="462">
        <v>2269.5533500000001</v>
      </c>
      <c r="AM360" s="462">
        <v>3163.4932060000001</v>
      </c>
      <c r="AN360" s="462">
        <v>2438.5712589999998</v>
      </c>
      <c r="AO360" s="462">
        <v>572.32811200000003</v>
      </c>
      <c r="AP360" s="462">
        <v>1870.4333790000001</v>
      </c>
      <c r="AQ360" s="462">
        <v>469.02398699999998</v>
      </c>
      <c r="AR360" s="780">
        <v>648.924845</v>
      </c>
      <c r="AS360" s="462">
        <v>681.16428099999996</v>
      </c>
      <c r="AT360" s="462">
        <v>932.90122699999995</v>
      </c>
      <c r="AU360" s="462">
        <v>5867.7735300000004</v>
      </c>
      <c r="AV360" s="462">
        <v>934.21245799999997</v>
      </c>
      <c r="AW360" s="462">
        <v>996.37209399999995</v>
      </c>
      <c r="AX360" s="462">
        <v>4560.6470360000003</v>
      </c>
      <c r="AY360" s="462">
        <v>2708.1799369999999</v>
      </c>
      <c r="AZ360" s="462">
        <v>1836.248795</v>
      </c>
      <c r="BA360" s="462">
        <v>537.92200000000003</v>
      </c>
      <c r="BB360" s="462">
        <v>1671.823592</v>
      </c>
      <c r="BC360" s="462">
        <v>465.984758</v>
      </c>
      <c r="BD360" s="462">
        <v>1197.0830229999999</v>
      </c>
      <c r="BE360" s="462">
        <v>965.72553500000004</v>
      </c>
      <c r="BF360" s="462">
        <v>896.66434100000004</v>
      </c>
      <c r="BG360" s="462">
        <v>470.10634499999998</v>
      </c>
      <c r="BH360" s="462">
        <v>1749.858023</v>
      </c>
      <c r="BI360" s="462">
        <v>1116.4121339999999</v>
      </c>
      <c r="BJ360" s="462">
        <v>4753.6853090000004</v>
      </c>
      <c r="BK360" s="462">
        <v>2718.521647</v>
      </c>
      <c r="BL360" s="641">
        <v>30695.800454</v>
      </c>
      <c r="BM360" s="462">
        <v>1068.4711239999999</v>
      </c>
      <c r="BN360" s="462">
        <v>5908.8204459999997</v>
      </c>
      <c r="BO360" s="462">
        <v>7102.8786019999998</v>
      </c>
      <c r="BP360" s="462">
        <v>707.90647100000001</v>
      </c>
      <c r="BQ360" s="462">
        <v>605.50127499999996</v>
      </c>
      <c r="BR360" s="462">
        <v>8753.6578179999997</v>
      </c>
      <c r="BS360" s="462">
        <v>951.92670499999997</v>
      </c>
      <c r="BT360" s="462">
        <v>1331.71677</v>
      </c>
      <c r="BU360" s="462">
        <v>839.01649799999996</v>
      </c>
      <c r="BV360" s="462">
        <v>2224.9515630000001</v>
      </c>
      <c r="BW360" s="462">
        <v>1095.35177</v>
      </c>
      <c r="BX360" s="462">
        <v>14054.334348</v>
      </c>
      <c r="BY360" s="462">
        <v>6033.5776889999997</v>
      </c>
      <c r="BZ360" s="462">
        <v>507.73665999999997</v>
      </c>
      <c r="CA360" s="462">
        <v>1162.8673200000001</v>
      </c>
    </row>
    <row r="361" spans="1:79" ht="15" x14ac:dyDescent="0.25">
      <c r="A361" s="449">
        <v>254</v>
      </c>
      <c r="B361" s="440"/>
      <c r="C361" s="441" t="s">
        <v>555</v>
      </c>
      <c r="D361" s="442" t="s">
        <v>0</v>
      </c>
      <c r="E361" s="461">
        <v>1.5159659999999999</v>
      </c>
      <c r="F361" s="461">
        <v>4.9919079999999996</v>
      </c>
      <c r="G361" s="461">
        <v>81.939346999999998</v>
      </c>
      <c r="H361" s="461">
        <v>8994.7200150000008</v>
      </c>
      <c r="I361" s="461">
        <v>117.74884299999999</v>
      </c>
      <c r="J361" s="779">
        <v>1.5365150000000001</v>
      </c>
      <c r="K361" s="461">
        <v>5.0134939999999997</v>
      </c>
      <c r="L361" s="461">
        <v>181.53879000000001</v>
      </c>
      <c r="M361" s="461">
        <v>1.9081269999999999</v>
      </c>
      <c r="N361" s="461">
        <v>579.85107600000003</v>
      </c>
      <c r="O361" s="461">
        <v>3.9348529999999999</v>
      </c>
      <c r="P361" s="461">
        <v>99.569858999999994</v>
      </c>
      <c r="Q361" s="461">
        <v>1.4312590000000001</v>
      </c>
      <c r="R361" s="461">
        <v>16.103918</v>
      </c>
      <c r="S361" s="461">
        <v>609.17553099999998</v>
      </c>
      <c r="T361" s="461">
        <v>1004.3551650000001</v>
      </c>
      <c r="U361" s="461">
        <v>8938.568088</v>
      </c>
      <c r="V361" s="461">
        <v>932.84822499999996</v>
      </c>
      <c r="W361" s="461">
        <v>25.015373</v>
      </c>
      <c r="X361" s="461">
        <v>3.1064759999999998</v>
      </c>
      <c r="Y361" s="651">
        <v>1.3646450000000001</v>
      </c>
      <c r="Z361" s="652">
        <v>5.0438039999999997</v>
      </c>
      <c r="AA361" s="461">
        <v>2899.7509409999998</v>
      </c>
      <c r="AB361" s="461">
        <v>529.10480399999994</v>
      </c>
      <c r="AC361" s="461">
        <v>20.432538000000001</v>
      </c>
      <c r="AD361" s="461">
        <v>530.494777</v>
      </c>
      <c r="AE361" s="461">
        <v>15.850543</v>
      </c>
      <c r="AF361" s="461">
        <v>70.372138000000007</v>
      </c>
      <c r="AG361" s="461">
        <v>443.84625299999999</v>
      </c>
      <c r="AH361" s="461">
        <v>583.12192600000003</v>
      </c>
      <c r="AI361" s="461">
        <v>3.9913379999999998</v>
      </c>
      <c r="AJ361" s="461">
        <v>220.61901499999999</v>
      </c>
      <c r="AK361" s="461">
        <v>34.759864</v>
      </c>
      <c r="AL361" s="461">
        <v>353.68826799999999</v>
      </c>
      <c r="AM361" s="461">
        <v>119.785668</v>
      </c>
      <c r="AN361" s="461">
        <v>521.61895000000004</v>
      </c>
      <c r="AO361" s="461">
        <v>11.286867000000001</v>
      </c>
      <c r="AP361" s="461">
        <v>133.42377200000001</v>
      </c>
      <c r="AQ361" s="461">
        <v>0.40231600000000001</v>
      </c>
      <c r="AR361" s="779">
        <v>6.8069980000000001</v>
      </c>
      <c r="AS361" s="461">
        <v>1.847288</v>
      </c>
      <c r="AT361" s="461">
        <v>10.168773</v>
      </c>
      <c r="AU361" s="461">
        <v>2572.2223370000002</v>
      </c>
      <c r="AV361" s="461">
        <v>29.158252000000001</v>
      </c>
      <c r="AW361" s="461">
        <v>25.596999</v>
      </c>
      <c r="AX361" s="461">
        <v>560.86727299999995</v>
      </c>
      <c r="AY361" s="461">
        <v>33.263294999999999</v>
      </c>
      <c r="AZ361" s="461">
        <v>649.40479600000003</v>
      </c>
      <c r="BA361" s="461">
        <v>5.9079439999999996</v>
      </c>
      <c r="BB361" s="461">
        <v>249.02125000000001</v>
      </c>
      <c r="BC361" s="461">
        <v>2.3295129999999999</v>
      </c>
      <c r="BD361" s="461">
        <v>7.1787369999999999</v>
      </c>
      <c r="BE361" s="461">
        <v>22.613582999999998</v>
      </c>
      <c r="BF361" s="461">
        <v>5.6493149999999996</v>
      </c>
      <c r="BG361" s="461">
        <v>4.1517489999999997</v>
      </c>
      <c r="BH361" s="461">
        <v>31.080044999999998</v>
      </c>
      <c r="BI361" s="461">
        <v>7.0665760000000004</v>
      </c>
      <c r="BJ361" s="461">
        <v>861.33798400000001</v>
      </c>
      <c r="BK361" s="461">
        <v>1039.0520369999999</v>
      </c>
      <c r="BL361" s="640">
        <v>19545.155320999998</v>
      </c>
      <c r="BM361" s="461">
        <v>20.466829000000001</v>
      </c>
      <c r="BN361" s="461">
        <v>1689.8135709999999</v>
      </c>
      <c r="BO361" s="461">
        <v>3791.5810750000001</v>
      </c>
      <c r="BP361" s="461">
        <v>15.244870000000001</v>
      </c>
      <c r="BQ361" s="461">
        <v>4.3749089999999997</v>
      </c>
      <c r="BR361" s="461">
        <v>2983.1367580000001</v>
      </c>
      <c r="BS361" s="461">
        <v>4.9553349999999998</v>
      </c>
      <c r="BT361" s="461">
        <v>84.765753000000004</v>
      </c>
      <c r="BU361" s="461">
        <v>13.08151</v>
      </c>
      <c r="BV361" s="461">
        <v>76.985095000000001</v>
      </c>
      <c r="BW361" s="461">
        <v>8.2114809999999991</v>
      </c>
      <c r="BX361" s="461">
        <v>5909.2099399999997</v>
      </c>
      <c r="BY361" s="461">
        <v>1154.0701819999999</v>
      </c>
      <c r="BZ361" s="461">
        <v>34.972470000000001</v>
      </c>
      <c r="CA361" s="461">
        <v>13.142573000000001</v>
      </c>
    </row>
    <row r="362" spans="1:79" ht="15" x14ac:dyDescent="0.25">
      <c r="A362" s="449">
        <v>255</v>
      </c>
      <c r="B362" s="440"/>
      <c r="C362" s="441"/>
      <c r="D362" s="442" t="s">
        <v>451</v>
      </c>
      <c r="E362" s="461">
        <v>3.3895249999999999</v>
      </c>
      <c r="F362" s="461">
        <v>10.33212</v>
      </c>
      <c r="G362" s="461">
        <v>211.448204</v>
      </c>
      <c r="H362" s="461">
        <v>24468.155286000001</v>
      </c>
      <c r="I362" s="461">
        <v>234.59486000000001</v>
      </c>
      <c r="J362" s="779">
        <v>4.1460309999999998</v>
      </c>
      <c r="K362" s="461">
        <v>11.508317</v>
      </c>
      <c r="L362" s="461">
        <v>226.75705099999999</v>
      </c>
      <c r="M362" s="461">
        <v>3.5648870000000001</v>
      </c>
      <c r="N362" s="461">
        <v>2572.5912320000002</v>
      </c>
      <c r="O362" s="461">
        <v>6.5945819999999999</v>
      </c>
      <c r="P362" s="461">
        <v>175.65173799999999</v>
      </c>
      <c r="Q362" s="461">
        <v>1.812284</v>
      </c>
      <c r="R362" s="461">
        <v>22.638612999999999</v>
      </c>
      <c r="S362" s="461">
        <v>2498.639193</v>
      </c>
      <c r="T362" s="461">
        <v>2136.573316</v>
      </c>
      <c r="U362" s="461">
        <v>18193.828415</v>
      </c>
      <c r="V362" s="461">
        <v>3466.4246320000002</v>
      </c>
      <c r="W362" s="461">
        <v>16.59911</v>
      </c>
      <c r="X362" s="461">
        <v>4.4694649999999996</v>
      </c>
      <c r="Y362" s="651">
        <v>3.7747090000000001</v>
      </c>
      <c r="Z362" s="652">
        <v>11.485395</v>
      </c>
      <c r="AA362" s="461">
        <v>6187.5829190000004</v>
      </c>
      <c r="AB362" s="461">
        <v>1505.120686</v>
      </c>
      <c r="AC362" s="461">
        <v>16.691314999999999</v>
      </c>
      <c r="AD362" s="461">
        <v>1803.681638</v>
      </c>
      <c r="AE362" s="461">
        <v>19.376975999999999</v>
      </c>
      <c r="AF362" s="461">
        <v>151.72626199999999</v>
      </c>
      <c r="AG362" s="461">
        <v>2371.4973460000001</v>
      </c>
      <c r="AH362" s="461">
        <v>2329.4281879999999</v>
      </c>
      <c r="AI362" s="461">
        <v>9.5533330000000003</v>
      </c>
      <c r="AJ362" s="461">
        <v>299.173922</v>
      </c>
      <c r="AK362" s="461">
        <v>43.293109999999999</v>
      </c>
      <c r="AL362" s="461">
        <v>701.725684</v>
      </c>
      <c r="AM362" s="461">
        <v>342.52570300000002</v>
      </c>
      <c r="AN362" s="461">
        <v>2114.695522</v>
      </c>
      <c r="AO362" s="461">
        <v>7.9133959999999997</v>
      </c>
      <c r="AP362" s="461">
        <v>115.536008</v>
      </c>
      <c r="AQ362" s="461">
        <v>0.763351</v>
      </c>
      <c r="AR362" s="779">
        <v>11.260638999999999</v>
      </c>
      <c r="AS362" s="461">
        <v>5.6499050000000004</v>
      </c>
      <c r="AT362" s="461">
        <v>14.956244</v>
      </c>
      <c r="AU362" s="461">
        <v>6484.7019550000005</v>
      </c>
      <c r="AV362" s="461">
        <v>17.204568999999999</v>
      </c>
      <c r="AW362" s="461">
        <v>37.120128000000001</v>
      </c>
      <c r="AX362" s="461">
        <v>2058.0970080000002</v>
      </c>
      <c r="AY362" s="461">
        <v>81.627668999999997</v>
      </c>
      <c r="AZ362" s="461">
        <v>2318.2037009999999</v>
      </c>
      <c r="BA362" s="461">
        <v>12.146226</v>
      </c>
      <c r="BB362" s="461">
        <v>1165.573801</v>
      </c>
      <c r="BC362" s="461">
        <v>7.1289660000000001</v>
      </c>
      <c r="BD362" s="461">
        <v>13.559666999999999</v>
      </c>
      <c r="BE362" s="461">
        <v>29.572975</v>
      </c>
      <c r="BF362" s="461">
        <v>9.3230780000000006</v>
      </c>
      <c r="BG362" s="461">
        <v>7.8459219999999998</v>
      </c>
      <c r="BH362" s="461">
        <v>76.425961000000001</v>
      </c>
      <c r="BI362" s="461">
        <v>11.063048</v>
      </c>
      <c r="BJ362" s="461">
        <v>3455.01955</v>
      </c>
      <c r="BK362" s="461">
        <v>3526.7722859999999</v>
      </c>
      <c r="BL362" s="640">
        <v>42919.843997000004</v>
      </c>
      <c r="BM362" s="461">
        <v>40.299196999999999</v>
      </c>
      <c r="BN362" s="461">
        <v>7774.4337759999999</v>
      </c>
      <c r="BO362" s="461">
        <v>6134.9323130000002</v>
      </c>
      <c r="BP362" s="461">
        <v>11.570163000000001</v>
      </c>
      <c r="BQ362" s="461">
        <v>9.0274610000000006</v>
      </c>
      <c r="BR362" s="461">
        <v>8123.5249460000005</v>
      </c>
      <c r="BS362" s="461">
        <v>16.086784000000002</v>
      </c>
      <c r="BT362" s="461">
        <v>62.477367000000001</v>
      </c>
      <c r="BU362" s="461">
        <v>13.524665000000001</v>
      </c>
      <c r="BV362" s="461">
        <v>193.84608900000001</v>
      </c>
      <c r="BW362" s="461">
        <v>18.180305000000001</v>
      </c>
      <c r="BX362" s="461">
        <v>14373.756925</v>
      </c>
      <c r="BY362" s="461">
        <v>2277.9845540000001</v>
      </c>
      <c r="BZ362" s="461">
        <v>17.800843</v>
      </c>
      <c r="CA362" s="461">
        <v>33.861598000000001</v>
      </c>
    </row>
    <row r="363" spans="1:79" ht="15" x14ac:dyDescent="0.25">
      <c r="A363" s="449">
        <v>256</v>
      </c>
      <c r="B363" s="440"/>
      <c r="C363" s="441"/>
      <c r="D363" s="442" t="s">
        <v>1</v>
      </c>
      <c r="E363" s="461">
        <v>7.0176259999999999</v>
      </c>
      <c r="F363" s="461">
        <v>18.208254</v>
      </c>
      <c r="G363" s="461">
        <v>375.742662</v>
      </c>
      <c r="H363" s="461">
        <v>44817.676616999997</v>
      </c>
      <c r="I363" s="461">
        <v>465.54588200000001</v>
      </c>
      <c r="J363" s="779">
        <v>7.1510439999999997</v>
      </c>
      <c r="K363" s="461">
        <v>15.943217000000001</v>
      </c>
      <c r="L363" s="461">
        <v>538.841543</v>
      </c>
      <c r="M363" s="461">
        <v>5.7417680000000004</v>
      </c>
      <c r="N363" s="461">
        <v>1400.00188</v>
      </c>
      <c r="O363" s="461">
        <v>11.964957999999999</v>
      </c>
      <c r="P363" s="461">
        <v>359.65143499999999</v>
      </c>
      <c r="Q363" s="461">
        <v>4.2082940000000004</v>
      </c>
      <c r="R363" s="461">
        <v>51.199019999999997</v>
      </c>
      <c r="S363" s="461">
        <v>1717.3117</v>
      </c>
      <c r="T363" s="461">
        <v>3786.512526</v>
      </c>
      <c r="U363" s="461">
        <v>27003.564211000001</v>
      </c>
      <c r="V363" s="461">
        <v>2233.603877</v>
      </c>
      <c r="W363" s="461">
        <v>44.318187000000002</v>
      </c>
      <c r="X363" s="461">
        <v>8.1242739999999998</v>
      </c>
      <c r="Y363" s="651">
        <v>4.8724910000000001</v>
      </c>
      <c r="Z363" s="652">
        <v>20.367636000000001</v>
      </c>
      <c r="AA363" s="461">
        <v>9275.3808690000005</v>
      </c>
      <c r="AB363" s="461">
        <v>1021.499498</v>
      </c>
      <c r="AC363" s="461">
        <v>35.315328000000001</v>
      </c>
      <c r="AD363" s="461">
        <v>2719.1741809999999</v>
      </c>
      <c r="AE363" s="461">
        <v>39.252757000000003</v>
      </c>
      <c r="AF363" s="461">
        <v>282.789289</v>
      </c>
      <c r="AG363" s="461">
        <v>1211.668872</v>
      </c>
      <c r="AH363" s="461">
        <v>1450.2703509999999</v>
      </c>
      <c r="AI363" s="461">
        <v>16.869699000000001</v>
      </c>
      <c r="AJ363" s="461">
        <v>653.06208800000002</v>
      </c>
      <c r="AK363" s="461">
        <v>92.492401000000001</v>
      </c>
      <c r="AL363" s="461">
        <v>851.19635500000004</v>
      </c>
      <c r="AM363" s="461">
        <v>531.47718699999996</v>
      </c>
      <c r="AN363" s="461">
        <v>1260.6722139999999</v>
      </c>
      <c r="AO363" s="461">
        <v>24.037116999999999</v>
      </c>
      <c r="AP363" s="461">
        <v>265.90544299999999</v>
      </c>
      <c r="AQ363" s="461">
        <v>1.385502</v>
      </c>
      <c r="AR363" s="779">
        <v>19.394379000000001</v>
      </c>
      <c r="AS363" s="461">
        <v>9.7510680000000001</v>
      </c>
      <c r="AT363" s="461">
        <v>31.766024000000002</v>
      </c>
      <c r="AU363" s="461">
        <v>6497.2424570000003</v>
      </c>
      <c r="AV363" s="461">
        <v>58.816960999999999</v>
      </c>
      <c r="AW363" s="461">
        <v>78.962456000000003</v>
      </c>
      <c r="AX363" s="461">
        <v>4035.9943360000002</v>
      </c>
      <c r="AY363" s="461">
        <v>95.095433</v>
      </c>
      <c r="AZ363" s="461">
        <v>1216.8993829999999</v>
      </c>
      <c r="BA363" s="461">
        <v>20.213246999999999</v>
      </c>
      <c r="BB363" s="461">
        <v>599.79794200000003</v>
      </c>
      <c r="BC363" s="461">
        <v>12.097445</v>
      </c>
      <c r="BD363" s="461">
        <v>22.516324999999998</v>
      </c>
      <c r="BE363" s="461">
        <v>68.125213000000002</v>
      </c>
      <c r="BF363" s="461">
        <v>16.145961</v>
      </c>
      <c r="BG363" s="461">
        <v>13.539846000000001</v>
      </c>
      <c r="BH363" s="461">
        <v>115.746487</v>
      </c>
      <c r="BI363" s="461">
        <v>24.182282000000001</v>
      </c>
      <c r="BJ363" s="461">
        <v>2828.3755919999999</v>
      </c>
      <c r="BK363" s="461">
        <v>1921.825816</v>
      </c>
      <c r="BL363" s="640">
        <v>79746.940638</v>
      </c>
      <c r="BM363" s="461">
        <v>79.632715000000005</v>
      </c>
      <c r="BN363" s="461">
        <v>3827.52439</v>
      </c>
      <c r="BO363" s="461">
        <v>8991.3265080000001</v>
      </c>
      <c r="BP363" s="461">
        <v>33.331623</v>
      </c>
      <c r="BQ363" s="461">
        <v>10.065025</v>
      </c>
      <c r="BR363" s="461">
        <v>15234.329983</v>
      </c>
      <c r="BS363" s="461">
        <v>27.465727000000001</v>
      </c>
      <c r="BT363" s="461">
        <v>146.21709300000001</v>
      </c>
      <c r="BU363" s="461">
        <v>31.722099</v>
      </c>
      <c r="BV363" s="461">
        <v>301.64660600000002</v>
      </c>
      <c r="BW363" s="461">
        <v>28.439399000000002</v>
      </c>
      <c r="BX363" s="461">
        <v>23497.877192</v>
      </c>
      <c r="BY363" s="461">
        <v>3146.483538</v>
      </c>
      <c r="BZ363" s="461">
        <v>49.878346000000001</v>
      </c>
      <c r="CA363" s="461">
        <v>59.025241999999999</v>
      </c>
    </row>
    <row r="364" spans="1:79" ht="15" x14ac:dyDescent="0.25">
      <c r="A364" s="449">
        <v>257</v>
      </c>
      <c r="B364" s="440"/>
      <c r="C364" s="441"/>
      <c r="D364" s="442" t="s">
        <v>452</v>
      </c>
      <c r="E364" s="461">
        <v>7.3960999999999999E-2</v>
      </c>
      <c r="F364" s="461">
        <v>0.20277000000000001</v>
      </c>
      <c r="G364" s="461">
        <v>5.0918080000000003</v>
      </c>
      <c r="H364" s="461">
        <v>607.255899</v>
      </c>
      <c r="I364" s="461">
        <v>5.9364879999999998</v>
      </c>
      <c r="J364" s="779">
        <v>9.0866000000000002E-2</v>
      </c>
      <c r="K364" s="461">
        <v>0.66722800000000004</v>
      </c>
      <c r="L364" s="461">
        <v>4.6607969999999996</v>
      </c>
      <c r="M364" s="461">
        <v>0.106546</v>
      </c>
      <c r="N364" s="461">
        <v>177.15076099999999</v>
      </c>
      <c r="O364" s="461">
        <v>0.19022800000000001</v>
      </c>
      <c r="P364" s="461">
        <v>3.6659320000000002</v>
      </c>
      <c r="Q364" s="461">
        <v>4.4391E-2</v>
      </c>
      <c r="R364" s="461">
        <v>0.48005999999999999</v>
      </c>
      <c r="S364" s="461">
        <v>55.830241000000001</v>
      </c>
      <c r="T364" s="461">
        <v>66.871708999999996</v>
      </c>
      <c r="U364" s="461">
        <v>316.00459499999999</v>
      </c>
      <c r="V364" s="461">
        <v>261.29927700000002</v>
      </c>
      <c r="W364" s="461">
        <v>0.344391</v>
      </c>
      <c r="X364" s="461">
        <v>0.17674000000000001</v>
      </c>
      <c r="Y364" s="651">
        <v>0.15625600000000001</v>
      </c>
      <c r="Z364" s="652">
        <v>0.242261</v>
      </c>
      <c r="AA364" s="461">
        <v>123.079213</v>
      </c>
      <c r="AB364" s="461">
        <v>41.206563000000003</v>
      </c>
      <c r="AC364" s="461">
        <v>0.38590200000000002</v>
      </c>
      <c r="AD364" s="461">
        <v>55.930022000000001</v>
      </c>
      <c r="AE364" s="461">
        <v>0.52882700000000005</v>
      </c>
      <c r="AF364" s="461">
        <v>2.8246090000000001</v>
      </c>
      <c r="AG364" s="461">
        <v>156.76341099999999</v>
      </c>
      <c r="AH364" s="461">
        <v>158.03693100000001</v>
      </c>
      <c r="AI364" s="461">
        <v>0.20641799999999999</v>
      </c>
      <c r="AJ364" s="461">
        <v>5.9801510000000002</v>
      </c>
      <c r="AK364" s="461">
        <v>0.80305499999999996</v>
      </c>
      <c r="AL364" s="461">
        <v>34.279834000000001</v>
      </c>
      <c r="AM364" s="461">
        <v>16.538938000000002</v>
      </c>
      <c r="AN364" s="461">
        <v>53.995959999999997</v>
      </c>
      <c r="AO364" s="461">
        <v>0.213395</v>
      </c>
      <c r="AP364" s="461">
        <v>2.8556080000000001</v>
      </c>
      <c r="AQ364" s="461">
        <v>1.3081000000000001E-2</v>
      </c>
      <c r="AR364" s="779">
        <v>0.31962499999999999</v>
      </c>
      <c r="AS364" s="461">
        <v>0.15249499999999999</v>
      </c>
      <c r="AT364" s="461">
        <v>0.30608600000000002</v>
      </c>
      <c r="AU364" s="461">
        <v>454.49494700000002</v>
      </c>
      <c r="AV364" s="461">
        <v>0.53911699999999996</v>
      </c>
      <c r="AW364" s="461">
        <v>0.89913900000000002</v>
      </c>
      <c r="AX364" s="461">
        <v>103.161514</v>
      </c>
      <c r="AY364" s="461">
        <v>4.2468219999999999</v>
      </c>
      <c r="AZ364" s="461">
        <v>187.41409300000001</v>
      </c>
      <c r="BA364" s="461">
        <v>0.258884</v>
      </c>
      <c r="BB364" s="461">
        <v>81.631677999999994</v>
      </c>
      <c r="BC364" s="461">
        <v>0.14339199999999999</v>
      </c>
      <c r="BD364" s="461">
        <v>0.54937199999999997</v>
      </c>
      <c r="BE364" s="461">
        <v>0.59196899999999997</v>
      </c>
      <c r="BF364" s="461">
        <v>0.166408</v>
      </c>
      <c r="BG364" s="461">
        <v>0.19306499999999999</v>
      </c>
      <c r="BH364" s="461">
        <v>4.5277900000000004</v>
      </c>
      <c r="BI364" s="461">
        <v>0.24540100000000001</v>
      </c>
      <c r="BJ364" s="461">
        <v>79.243129999999994</v>
      </c>
      <c r="BK364" s="461">
        <v>291.17960799999997</v>
      </c>
      <c r="BL364" s="640">
        <v>1213.025183</v>
      </c>
      <c r="BM364" s="461">
        <v>0.91554400000000002</v>
      </c>
      <c r="BN364" s="461">
        <v>667.77268800000002</v>
      </c>
      <c r="BO364" s="461">
        <v>221.431918</v>
      </c>
      <c r="BP364" s="461">
        <v>0.34443699999999999</v>
      </c>
      <c r="BQ364" s="461">
        <v>0.21801999999999999</v>
      </c>
      <c r="BR364" s="461">
        <v>131.67484400000001</v>
      </c>
      <c r="BS364" s="461">
        <v>0.38472600000000001</v>
      </c>
      <c r="BT364" s="461">
        <v>1.6834880000000001</v>
      </c>
      <c r="BU364" s="461">
        <v>0.268571</v>
      </c>
      <c r="BV364" s="461">
        <v>8.8499510000000008</v>
      </c>
      <c r="BW364" s="461">
        <v>0.384573</v>
      </c>
      <c r="BX364" s="461">
        <v>264.404628</v>
      </c>
      <c r="BY364" s="461">
        <v>120.984489</v>
      </c>
      <c r="BZ364" s="461">
        <v>0.329596</v>
      </c>
      <c r="CA364" s="461">
        <v>0.59969499999999998</v>
      </c>
    </row>
    <row r="365" spans="1:79" ht="15" x14ac:dyDescent="0.25">
      <c r="A365" s="449">
        <v>258</v>
      </c>
      <c r="B365" s="457" t="s">
        <v>2</v>
      </c>
      <c r="C365" s="457" t="s">
        <v>556</v>
      </c>
      <c r="D365" s="458" t="s">
        <v>0</v>
      </c>
      <c r="E365" s="463">
        <v>20140.100145</v>
      </c>
      <c r="F365" s="463">
        <v>19356.066384999998</v>
      </c>
      <c r="G365" s="463">
        <v>49718.591853999998</v>
      </c>
      <c r="H365" s="463">
        <v>354814.33433899999</v>
      </c>
      <c r="I365" s="463">
        <v>80616.285505000007</v>
      </c>
      <c r="J365" s="781">
        <v>11986.995720000001</v>
      </c>
      <c r="K365" s="463">
        <v>12369.604275</v>
      </c>
      <c r="L365" s="463">
        <v>61835.377452000001</v>
      </c>
      <c r="M365" s="463">
        <v>11773.250215</v>
      </c>
      <c r="N365" s="463">
        <v>62614.243761999998</v>
      </c>
      <c r="O365" s="463">
        <v>16318.548798</v>
      </c>
      <c r="P365" s="463">
        <v>44709.918256999998</v>
      </c>
      <c r="Q365" s="463">
        <v>25924.407392000001</v>
      </c>
      <c r="R365" s="463">
        <v>42523.043727999997</v>
      </c>
      <c r="S365" s="463">
        <v>40786.478731000003</v>
      </c>
      <c r="T365" s="463">
        <v>176289.24035199999</v>
      </c>
      <c r="U365" s="463">
        <v>107299.265961</v>
      </c>
      <c r="V365" s="463">
        <v>40473.758126000001</v>
      </c>
      <c r="W365" s="463">
        <v>23500.345355000001</v>
      </c>
      <c r="X365" s="463">
        <v>9756.2591809999994</v>
      </c>
      <c r="Y365" s="655">
        <v>9220.4078989999998</v>
      </c>
      <c r="Z365" s="656">
        <v>18678</v>
      </c>
      <c r="AA365" s="463">
        <v>215451.62203599999</v>
      </c>
      <c r="AB365" s="463">
        <v>47103.664457999999</v>
      </c>
      <c r="AC365" s="463">
        <v>19364.073410000001</v>
      </c>
      <c r="AD365" s="463">
        <v>128371.11105199999</v>
      </c>
      <c r="AE365" s="463">
        <v>43177.511681999997</v>
      </c>
      <c r="AF365" s="463">
        <v>51329.375408</v>
      </c>
      <c r="AG365" s="463">
        <v>37948.619862</v>
      </c>
      <c r="AH365" s="463">
        <v>68125.944885000004</v>
      </c>
      <c r="AI365" s="463">
        <v>15090.484524</v>
      </c>
      <c r="AJ365" s="463">
        <v>70795.415871999998</v>
      </c>
      <c r="AK365" s="463">
        <v>22074.309968000001</v>
      </c>
      <c r="AL365" s="463">
        <v>36593.229005000001</v>
      </c>
      <c r="AM365" s="463">
        <v>94722.594863999999</v>
      </c>
      <c r="AN365" s="463">
        <v>30741.084438000002</v>
      </c>
      <c r="AO365" s="463">
        <v>22335.318662000001</v>
      </c>
      <c r="AP365" s="463">
        <v>64437.777803999998</v>
      </c>
      <c r="AQ365" s="463">
        <v>8076.9569600000004</v>
      </c>
      <c r="AR365" s="781">
        <v>13422</v>
      </c>
      <c r="AS365" s="463">
        <v>13409.303763</v>
      </c>
      <c r="AT365" s="463">
        <v>31815.838522999999</v>
      </c>
      <c r="AU365" s="463">
        <v>178162.953312</v>
      </c>
      <c r="AV365" s="463">
        <v>62991.124760999999</v>
      </c>
      <c r="AW365" s="463">
        <v>32985.711679</v>
      </c>
      <c r="AX365" s="463">
        <v>59625.385069999997</v>
      </c>
      <c r="AY365" s="463">
        <v>36346.400701999999</v>
      </c>
      <c r="AZ365" s="463">
        <v>17030.024916999999</v>
      </c>
      <c r="BA365" s="463">
        <v>13778.904358</v>
      </c>
      <c r="BB365" s="463">
        <v>23057.132254</v>
      </c>
      <c r="BC365" s="463">
        <v>11589.267645</v>
      </c>
      <c r="BD365" s="463">
        <v>32797.789715999999</v>
      </c>
      <c r="BE365" s="463">
        <v>25526.830531</v>
      </c>
      <c r="BF365" s="463">
        <v>14201.655143</v>
      </c>
      <c r="BG365" s="463">
        <v>20764.381827000001</v>
      </c>
      <c r="BH365" s="463">
        <v>49249.188226999999</v>
      </c>
      <c r="BI365" s="463">
        <v>35581.120394999998</v>
      </c>
      <c r="BJ365" s="463">
        <v>76721.610568000004</v>
      </c>
      <c r="BK365" s="463">
        <v>26397.664626000002</v>
      </c>
      <c r="BL365" s="463">
        <v>908128.75921699998</v>
      </c>
      <c r="BM365" s="463">
        <v>25283.606960000001</v>
      </c>
      <c r="BN365" s="463">
        <v>25722.330436</v>
      </c>
      <c r="BO365" s="463">
        <v>237820.757442</v>
      </c>
      <c r="BP365" s="463">
        <v>46183.323561999998</v>
      </c>
      <c r="BQ365" s="463">
        <v>9242.7187620000004</v>
      </c>
      <c r="BR365" s="463">
        <v>214937.07780900001</v>
      </c>
      <c r="BS365" s="463">
        <v>16666.64345</v>
      </c>
      <c r="BT365" s="463">
        <v>33518.354195</v>
      </c>
      <c r="BU365" s="463">
        <v>23396.684497999999</v>
      </c>
      <c r="BV365" s="463">
        <v>54856.673433999997</v>
      </c>
      <c r="BW365" s="463">
        <v>31573.132248000002</v>
      </c>
      <c r="BX365" s="463">
        <v>252030.551374</v>
      </c>
      <c r="BY365" s="463">
        <v>153872.72641800001</v>
      </c>
      <c r="BZ365" s="463">
        <v>6751.8347839999997</v>
      </c>
      <c r="CA365" s="463">
        <v>24300.174633999999</v>
      </c>
    </row>
    <row r="366" spans="1:79" ht="15" x14ac:dyDescent="0.25">
      <c r="A366" s="449">
        <v>259</v>
      </c>
      <c r="B366" s="457"/>
      <c r="C366" s="457"/>
      <c r="D366" s="458" t="s">
        <v>451</v>
      </c>
      <c r="E366" s="463">
        <v>22738.025876</v>
      </c>
      <c r="F366" s="463">
        <v>26480.701107000001</v>
      </c>
      <c r="G366" s="463">
        <v>61792.518155999998</v>
      </c>
      <c r="H366" s="463">
        <v>428952.93632500002</v>
      </c>
      <c r="I366" s="463">
        <v>92731.213378</v>
      </c>
      <c r="J366" s="781">
        <v>14558.062383</v>
      </c>
      <c r="K366" s="463">
        <v>14235.476189999999</v>
      </c>
      <c r="L366" s="463">
        <v>69192.462574000005</v>
      </c>
      <c r="M366" s="463">
        <v>18725.970384</v>
      </c>
      <c r="N366" s="463">
        <v>64356.459608999998</v>
      </c>
      <c r="O366" s="463">
        <v>22621.960719999999</v>
      </c>
      <c r="P366" s="463">
        <v>50616.935283999999</v>
      </c>
      <c r="Q366" s="463">
        <v>25621.737623000001</v>
      </c>
      <c r="R366" s="463">
        <v>48580.461001999996</v>
      </c>
      <c r="S366" s="463">
        <v>46605.241004000003</v>
      </c>
      <c r="T366" s="463">
        <v>191616.995253</v>
      </c>
      <c r="U366" s="463">
        <v>134648.87943299999</v>
      </c>
      <c r="V366" s="463">
        <v>58556.146155000002</v>
      </c>
      <c r="W366" s="463">
        <v>26709.509795000002</v>
      </c>
      <c r="X366" s="463">
        <v>10831.290462999999</v>
      </c>
      <c r="Y366" s="655">
        <v>12653.306332</v>
      </c>
      <c r="Z366" s="656">
        <v>20380</v>
      </c>
      <c r="AA366" s="463">
        <v>229934.60451100001</v>
      </c>
      <c r="AB366" s="463">
        <v>46882.496517</v>
      </c>
      <c r="AC366" s="463">
        <v>25636.164378000001</v>
      </c>
      <c r="AD366" s="463">
        <v>147879.59304099999</v>
      </c>
      <c r="AE366" s="463">
        <v>43559.268437999999</v>
      </c>
      <c r="AF366" s="463">
        <v>60741.990268000001</v>
      </c>
      <c r="AG366" s="463">
        <v>43942.278954000001</v>
      </c>
      <c r="AH366" s="463">
        <v>72912.420016999997</v>
      </c>
      <c r="AI366" s="463">
        <v>17425.879462000001</v>
      </c>
      <c r="AJ366" s="463">
        <v>78301.132331999994</v>
      </c>
      <c r="AK366" s="463">
        <v>26264.0579</v>
      </c>
      <c r="AL366" s="463">
        <v>45121.096868000001</v>
      </c>
      <c r="AM366" s="463">
        <v>101240.304263</v>
      </c>
      <c r="AN366" s="463">
        <v>34908.087027000001</v>
      </c>
      <c r="AO366" s="463">
        <v>23567.72525</v>
      </c>
      <c r="AP366" s="463">
        <v>66910.151683000004</v>
      </c>
      <c r="AQ366" s="463">
        <v>10357.130762000001</v>
      </c>
      <c r="AR366" s="781">
        <v>15881</v>
      </c>
      <c r="AS366" s="463">
        <v>18213.003562999998</v>
      </c>
      <c r="AT366" s="463">
        <v>33699.627622</v>
      </c>
      <c r="AU366" s="463">
        <v>173988.71151699999</v>
      </c>
      <c r="AV366" s="463">
        <v>58748.170492999998</v>
      </c>
      <c r="AW366" s="463">
        <v>34259.941675000002</v>
      </c>
      <c r="AX366" s="463">
        <v>82730.390805000003</v>
      </c>
      <c r="AY366" s="463">
        <v>47997.482265999999</v>
      </c>
      <c r="AZ366" s="463">
        <v>19355.839427999999</v>
      </c>
      <c r="BA366" s="463">
        <v>15376.954548</v>
      </c>
      <c r="BB366" s="463">
        <v>24119.045214999998</v>
      </c>
      <c r="BC366" s="463">
        <v>13045.534584999999</v>
      </c>
      <c r="BD366" s="463">
        <v>37437.092421000001</v>
      </c>
      <c r="BE366" s="463">
        <v>28524.751402999998</v>
      </c>
      <c r="BF366" s="463">
        <v>18887.35713</v>
      </c>
      <c r="BG366" s="463">
        <v>21047.819003000001</v>
      </c>
      <c r="BH366" s="463">
        <v>53139.159054999996</v>
      </c>
      <c r="BI366" s="463">
        <v>38799.578050999997</v>
      </c>
      <c r="BJ366" s="463">
        <v>88337.021840999994</v>
      </c>
      <c r="BK366" s="463">
        <v>28454.646409000001</v>
      </c>
      <c r="BL366" s="463">
        <v>939945.35014200001</v>
      </c>
      <c r="BM366" s="463">
        <v>30319.276678999999</v>
      </c>
      <c r="BN366" s="463">
        <v>34162.020060000003</v>
      </c>
      <c r="BO366" s="463">
        <v>234103.36253300001</v>
      </c>
      <c r="BP366" s="463">
        <v>43116.764947999996</v>
      </c>
      <c r="BQ366" s="463">
        <v>11211.509509</v>
      </c>
      <c r="BR366" s="463">
        <v>239574.70831099999</v>
      </c>
      <c r="BS366" s="463">
        <v>21878.764457000001</v>
      </c>
      <c r="BT366" s="463">
        <v>36961.095827999998</v>
      </c>
      <c r="BU366" s="463">
        <v>26175.745697999999</v>
      </c>
      <c r="BV366" s="463">
        <v>66146.246975999995</v>
      </c>
      <c r="BW366" s="463">
        <v>34043.871247000003</v>
      </c>
      <c r="BX366" s="463">
        <v>292066.94875400001</v>
      </c>
      <c r="BY366" s="463">
        <v>167446.96087800001</v>
      </c>
      <c r="BZ366" s="463">
        <v>9064.9647449999993</v>
      </c>
      <c r="CA366" s="463">
        <v>28808.905215999999</v>
      </c>
    </row>
    <row r="367" spans="1:79" ht="15" x14ac:dyDescent="0.25">
      <c r="A367" s="449">
        <v>260</v>
      </c>
      <c r="B367" s="457"/>
      <c r="C367" s="457"/>
      <c r="D367" s="458" t="s">
        <v>1</v>
      </c>
      <c r="E367" s="463">
        <v>35485.513124999998</v>
      </c>
      <c r="F367" s="463">
        <v>36253.128843999999</v>
      </c>
      <c r="G367" s="463">
        <v>90559.527000999995</v>
      </c>
      <c r="H367" s="463">
        <v>628040.95155700005</v>
      </c>
      <c r="I367" s="463">
        <v>142205.15369400001</v>
      </c>
      <c r="J367" s="781">
        <v>22053.04738</v>
      </c>
      <c r="K367" s="463">
        <v>22219.658149999999</v>
      </c>
      <c r="L367" s="463">
        <v>108773.568017</v>
      </c>
      <c r="M367" s="463">
        <v>23493.541449</v>
      </c>
      <c r="N367" s="463">
        <v>105854.804659</v>
      </c>
      <c r="O367" s="463">
        <v>30783.535030999999</v>
      </c>
      <c r="P367" s="463">
        <v>78766.963239000004</v>
      </c>
      <c r="Q367" s="463">
        <v>43019.447960999998</v>
      </c>
      <c r="R367" s="463">
        <v>73718.030920999998</v>
      </c>
      <c r="S367" s="463">
        <v>71976.155408999999</v>
      </c>
      <c r="T367" s="463">
        <v>302171.28141900001</v>
      </c>
      <c r="U367" s="463">
        <v>192919.02636300001</v>
      </c>
      <c r="V367" s="463">
        <v>77729.409188999998</v>
      </c>
      <c r="W367" s="463">
        <v>41314.069544999998</v>
      </c>
      <c r="X367" s="463">
        <v>17128.489283999999</v>
      </c>
      <c r="Y367" s="655">
        <v>17534.997538</v>
      </c>
      <c r="Z367" s="656">
        <v>30431</v>
      </c>
      <c r="AA367" s="463">
        <v>366385.80681500002</v>
      </c>
      <c r="AB367" s="463">
        <v>77912.855649000005</v>
      </c>
      <c r="AC367" s="463">
        <v>36179.652332999998</v>
      </c>
      <c r="AD367" s="463">
        <v>227557.27674999999</v>
      </c>
      <c r="AE367" s="463">
        <v>72853.187588000001</v>
      </c>
      <c r="AF367" s="463">
        <v>91040.543617999996</v>
      </c>
      <c r="AG367" s="463">
        <v>67526.055414000002</v>
      </c>
      <c r="AH367" s="463">
        <v>118314.261952</v>
      </c>
      <c r="AI367" s="463">
        <v>26942.12041</v>
      </c>
      <c r="AJ367" s="463">
        <v>122647.55916400001</v>
      </c>
      <c r="AK367" s="463">
        <v>39779.065716999998</v>
      </c>
      <c r="AL367" s="463">
        <v>65335.204188000003</v>
      </c>
      <c r="AM367" s="463">
        <v>160919.47648400001</v>
      </c>
      <c r="AN367" s="463">
        <v>54330.030392000001</v>
      </c>
      <c r="AO367" s="463">
        <v>37368.208451999999</v>
      </c>
      <c r="AP367" s="463">
        <v>108612.053619</v>
      </c>
      <c r="AQ367" s="463">
        <v>15128.882528</v>
      </c>
      <c r="AR367" s="781">
        <v>20634</v>
      </c>
      <c r="AS367" s="463">
        <v>25249.990114</v>
      </c>
      <c r="AT367" s="463">
        <v>54257.816702999997</v>
      </c>
      <c r="AU367" s="463">
        <v>289116.24420399999</v>
      </c>
      <c r="AV367" s="463">
        <v>103308.57447599999</v>
      </c>
      <c r="AW367" s="463">
        <v>56695.742917000003</v>
      </c>
      <c r="AX367" s="463">
        <v>110872.138378</v>
      </c>
      <c r="AY367" s="463">
        <v>67636.312709000005</v>
      </c>
      <c r="AZ367" s="463">
        <v>30559.65092</v>
      </c>
      <c r="BA367" s="463">
        <v>24202.926963999998</v>
      </c>
      <c r="BB367" s="463">
        <v>39065.490058000003</v>
      </c>
      <c r="BC367" s="463">
        <v>20553.874518000001</v>
      </c>
      <c r="BD367" s="463">
        <v>58383.348914000002</v>
      </c>
      <c r="BE367" s="463">
        <v>44723.318115000002</v>
      </c>
      <c r="BF367" s="463">
        <v>26701.967378000001</v>
      </c>
      <c r="BG367" s="463">
        <v>34706.931659000002</v>
      </c>
      <c r="BH367" s="463">
        <v>84981.862638000006</v>
      </c>
      <c r="BI367" s="463">
        <v>61088.784122999998</v>
      </c>
      <c r="BJ367" s="463">
        <v>135899.97212200001</v>
      </c>
      <c r="BK367" s="463">
        <v>45435.196593000001</v>
      </c>
      <c r="BL367" s="463">
        <v>1507402.8563409999</v>
      </c>
      <c r="BM367" s="463">
        <v>45479.777780999997</v>
      </c>
      <c r="BN367" s="463">
        <v>49350.495312999999</v>
      </c>
      <c r="BO367" s="463">
        <v>392199.202345</v>
      </c>
      <c r="BP367" s="463">
        <v>74406.660073000006</v>
      </c>
      <c r="BQ367" s="463">
        <v>16804.779774999999</v>
      </c>
      <c r="BR367" s="463">
        <v>368161.366331</v>
      </c>
      <c r="BS367" s="463">
        <v>31232.297455</v>
      </c>
      <c r="BT367" s="463">
        <v>58243.596633000001</v>
      </c>
      <c r="BU367" s="463">
        <v>41168.966407</v>
      </c>
      <c r="BV367" s="463">
        <v>97508.013521999994</v>
      </c>
      <c r="BW367" s="463">
        <v>54826.393986000003</v>
      </c>
      <c r="BX367" s="463">
        <v>439491.34331199998</v>
      </c>
      <c r="BY367" s="463">
        <v>265875.01029399998</v>
      </c>
      <c r="BZ367" s="463">
        <v>12676.263628999999</v>
      </c>
      <c r="CA367" s="463">
        <v>43673.930744999998</v>
      </c>
    </row>
    <row r="368" spans="1:79" ht="15" x14ac:dyDescent="0.25">
      <c r="A368" s="449">
        <v>261</v>
      </c>
      <c r="B368" s="457"/>
      <c r="C368" s="457"/>
      <c r="D368" s="458" t="s">
        <v>452</v>
      </c>
      <c r="E368" s="463">
        <v>22186.130933</v>
      </c>
      <c r="F368" s="463">
        <v>22478.142062999999</v>
      </c>
      <c r="G368" s="463">
        <v>57058.097734000003</v>
      </c>
      <c r="H368" s="463">
        <v>374768.72957099997</v>
      </c>
      <c r="I368" s="463">
        <v>86828.075838999997</v>
      </c>
      <c r="J368" s="781">
        <v>14457.244826</v>
      </c>
      <c r="K368" s="463">
        <v>14313.116266000001</v>
      </c>
      <c r="L368" s="463">
        <v>67277.935639999996</v>
      </c>
      <c r="M368" s="463">
        <v>14920.008276</v>
      </c>
      <c r="N368" s="463">
        <v>64391.354643999999</v>
      </c>
      <c r="O368" s="463">
        <v>19372.89891</v>
      </c>
      <c r="P368" s="463">
        <v>48964.557099999998</v>
      </c>
      <c r="Q368" s="463">
        <v>25626.921138000002</v>
      </c>
      <c r="R368" s="463">
        <v>44372.504418999997</v>
      </c>
      <c r="S368" s="463">
        <v>45412.349053999998</v>
      </c>
      <c r="T368" s="463">
        <v>181916.64904700001</v>
      </c>
      <c r="U368" s="463">
        <v>115154.360556</v>
      </c>
      <c r="V368" s="463">
        <v>48866.463789000001</v>
      </c>
      <c r="W368" s="463">
        <v>25574.389253000001</v>
      </c>
      <c r="X368" s="463">
        <v>10665.575976</v>
      </c>
      <c r="Y368" s="655">
        <v>11119.357683</v>
      </c>
      <c r="Z368" s="656">
        <v>20130</v>
      </c>
      <c r="AA368" s="463">
        <v>218100.495884</v>
      </c>
      <c r="AB368" s="463">
        <v>46514.706058999996</v>
      </c>
      <c r="AC368" s="463">
        <v>22852.155312999999</v>
      </c>
      <c r="AD368" s="463">
        <v>140504.696627</v>
      </c>
      <c r="AE368" s="463">
        <v>43273.763023</v>
      </c>
      <c r="AF368" s="463">
        <v>56054.258460999998</v>
      </c>
      <c r="AG368" s="463">
        <v>42419.455514000001</v>
      </c>
      <c r="AH368" s="463">
        <v>72231.007207000002</v>
      </c>
      <c r="AI368" s="463">
        <v>17082.538604000001</v>
      </c>
      <c r="AJ368" s="463">
        <v>74899.270973999999</v>
      </c>
      <c r="AK368" s="463">
        <v>25052.072136999999</v>
      </c>
      <c r="AL368" s="463">
        <v>39710.722842000003</v>
      </c>
      <c r="AM368" s="463">
        <v>98044.483966</v>
      </c>
      <c r="AN368" s="463">
        <v>33924.769182999997</v>
      </c>
      <c r="AO368" s="463">
        <v>21988.925146000001</v>
      </c>
      <c r="AP368" s="463">
        <v>64161.491384000001</v>
      </c>
      <c r="AQ368" s="463">
        <v>9840.5112659999995</v>
      </c>
      <c r="AR368" s="781">
        <v>15949</v>
      </c>
      <c r="AS368" s="463">
        <v>16043.195132999999</v>
      </c>
      <c r="AT368" s="463">
        <v>33072.103869999999</v>
      </c>
      <c r="AU368" s="463">
        <v>168936.91321699999</v>
      </c>
      <c r="AV368" s="463">
        <v>61426.467471000004</v>
      </c>
      <c r="AW368" s="463">
        <v>34827.644636999998</v>
      </c>
      <c r="AX368" s="463">
        <v>67875.752309000003</v>
      </c>
      <c r="AY368" s="463">
        <v>42633.377990000001</v>
      </c>
      <c r="AZ368" s="463">
        <v>19349.344152999998</v>
      </c>
      <c r="BA368" s="463">
        <v>15214.217653</v>
      </c>
      <c r="BB368" s="463">
        <v>24123.438168000001</v>
      </c>
      <c r="BC368" s="463">
        <v>12994.522004</v>
      </c>
      <c r="BD368" s="463">
        <v>37089.086316000001</v>
      </c>
      <c r="BE368" s="463">
        <v>27176.520381999999</v>
      </c>
      <c r="BF368" s="463">
        <v>17044.357216</v>
      </c>
      <c r="BG368" s="463">
        <v>21002.928435999998</v>
      </c>
      <c r="BH368" s="463">
        <v>51401.952932</v>
      </c>
      <c r="BI368" s="463">
        <v>36912.341489999999</v>
      </c>
      <c r="BJ368" s="463">
        <v>84570.432639999999</v>
      </c>
      <c r="BK368" s="463">
        <v>27906.773939999999</v>
      </c>
      <c r="BL368" s="463">
        <v>882308.13491499994</v>
      </c>
      <c r="BM368" s="463">
        <v>28547.119339000001</v>
      </c>
      <c r="BN368" s="463">
        <v>32582.683601000001</v>
      </c>
      <c r="BO368" s="463">
        <v>230535.907175</v>
      </c>
      <c r="BP368" s="463">
        <v>42731.146310999997</v>
      </c>
      <c r="BQ368" s="463">
        <v>10726.136623</v>
      </c>
      <c r="BR368" s="463">
        <v>217938.730477</v>
      </c>
      <c r="BS368" s="463">
        <v>19994.152393</v>
      </c>
      <c r="BT368" s="463">
        <v>35688.266512000002</v>
      </c>
      <c r="BU368" s="463">
        <v>25863.183347999999</v>
      </c>
      <c r="BV368" s="463">
        <v>59555.137079</v>
      </c>
      <c r="BW368" s="463">
        <v>34219.788455000002</v>
      </c>
      <c r="BX368" s="463">
        <v>263001.81207300001</v>
      </c>
      <c r="BY368" s="463">
        <v>160951.39248099999</v>
      </c>
      <c r="BZ368" s="463">
        <v>7949.1399659999997</v>
      </c>
      <c r="CA368" s="463">
        <v>27596.235779999999</v>
      </c>
    </row>
    <row r="369" spans="1:79" ht="15" x14ac:dyDescent="0.25">
      <c r="A369" s="449">
        <v>262</v>
      </c>
      <c r="B369" s="459"/>
      <c r="C369" s="459" t="s">
        <v>557</v>
      </c>
      <c r="D369" s="460" t="s">
        <v>0</v>
      </c>
      <c r="E369" s="464">
        <v>392.90072099999998</v>
      </c>
      <c r="F369" s="464">
        <v>378.24064499999997</v>
      </c>
      <c r="G369" s="464">
        <v>1056.8166200000001</v>
      </c>
      <c r="H369" s="464">
        <v>18846.084222000001</v>
      </c>
      <c r="I369" s="464">
        <v>1774.412806</v>
      </c>
      <c r="J369" s="782">
        <v>176</v>
      </c>
      <c r="K369" s="464">
        <v>223.50433200000001</v>
      </c>
      <c r="L369" s="464">
        <v>1266.70091</v>
      </c>
      <c r="M369" s="464">
        <v>212.363293</v>
      </c>
      <c r="N369" s="464">
        <v>1378.371136</v>
      </c>
      <c r="O369" s="464">
        <v>310.60222299999998</v>
      </c>
      <c r="P369" s="464">
        <v>972.01946599999997</v>
      </c>
      <c r="Q369" s="464">
        <v>374</v>
      </c>
      <c r="R369" s="464">
        <v>813.18205699999999</v>
      </c>
      <c r="S369" s="464">
        <v>891.10637599999995</v>
      </c>
      <c r="T369" s="464">
        <v>4920.0770670000002</v>
      </c>
      <c r="U369" s="464">
        <v>5607.7466889999996</v>
      </c>
      <c r="V369" s="464">
        <v>976.53636900000004</v>
      </c>
      <c r="W369" s="464">
        <v>456.53994399999999</v>
      </c>
      <c r="X369" s="464">
        <v>176.18420699999999</v>
      </c>
      <c r="Y369" s="657">
        <v>166.72528</v>
      </c>
      <c r="Z369" s="658">
        <v>304</v>
      </c>
      <c r="AA369" s="464">
        <v>8381.1704790000003</v>
      </c>
      <c r="AB369" s="464">
        <v>1122.396039</v>
      </c>
      <c r="AC369" s="464">
        <v>372.57820700000002</v>
      </c>
      <c r="AD369" s="464">
        <v>3323.5770640000001</v>
      </c>
      <c r="AE369" s="464">
        <v>824.27511600000003</v>
      </c>
      <c r="AF369" s="464">
        <v>1122.2225719999999</v>
      </c>
      <c r="AG369" s="464">
        <v>810.38750800000003</v>
      </c>
      <c r="AH369" s="464">
        <v>1556.484868</v>
      </c>
      <c r="AI369" s="464">
        <v>296.65979099999998</v>
      </c>
      <c r="AJ369" s="464">
        <v>1638.972943</v>
      </c>
      <c r="AK369" s="464">
        <v>458.41485899999998</v>
      </c>
      <c r="AL369" s="464">
        <v>748.876803</v>
      </c>
      <c r="AM369" s="464">
        <v>1882.6945940000001</v>
      </c>
      <c r="AN369" s="464">
        <v>661.32700599999998</v>
      </c>
      <c r="AO369" s="464">
        <v>437.469469</v>
      </c>
      <c r="AP369" s="464">
        <v>1349.71255</v>
      </c>
      <c r="AQ369" s="464">
        <v>156.93009599999999</v>
      </c>
      <c r="AR369" s="782">
        <v>332.18804399999999</v>
      </c>
      <c r="AS369" s="464">
        <v>243.67082300000001</v>
      </c>
      <c r="AT369" s="464">
        <v>614.50710500000002</v>
      </c>
      <c r="AU369" s="464">
        <v>7857.4477720000004</v>
      </c>
      <c r="AV369" s="464">
        <v>1282.859222</v>
      </c>
      <c r="AW369" s="464">
        <v>654.44252800000004</v>
      </c>
      <c r="AX369" s="464">
        <v>1366.114519</v>
      </c>
      <c r="AY369" s="464">
        <v>739.60791300000005</v>
      </c>
      <c r="AZ369" s="464">
        <v>346.38946199999998</v>
      </c>
      <c r="BA369" s="464">
        <v>285.88900000000001</v>
      </c>
      <c r="BB369" s="464">
        <v>490.39566400000001</v>
      </c>
      <c r="BC369" s="464">
        <v>232.57762399999999</v>
      </c>
      <c r="BD369" s="464">
        <v>592.04927499999997</v>
      </c>
      <c r="BE369" s="464">
        <v>545.42398100000003</v>
      </c>
      <c r="BF369" s="464">
        <v>294.31073600000002</v>
      </c>
      <c r="BG369" s="464">
        <v>382.88581900000003</v>
      </c>
      <c r="BH369" s="464">
        <v>903.114735</v>
      </c>
      <c r="BI369" s="464">
        <v>699.47282299999995</v>
      </c>
      <c r="BJ369" s="464">
        <v>1988.470734</v>
      </c>
      <c r="BK369" s="464">
        <v>563.55984699999999</v>
      </c>
      <c r="BL369" s="464">
        <v>57244.099413000004</v>
      </c>
      <c r="BM369" s="464">
        <v>528.583797</v>
      </c>
      <c r="BN369" s="464">
        <v>579.06463199999996</v>
      </c>
      <c r="BO369" s="464">
        <v>13151.412162000001</v>
      </c>
      <c r="BP369" s="464">
        <v>912.90473999999995</v>
      </c>
      <c r="BQ369" s="464">
        <v>179.63221100000001</v>
      </c>
      <c r="BR369" s="464">
        <v>7856.2927079999999</v>
      </c>
      <c r="BS369" s="464">
        <v>319.36460499999998</v>
      </c>
      <c r="BT369" s="464">
        <v>728.11923000000002</v>
      </c>
      <c r="BU369" s="464">
        <v>458.21843999999999</v>
      </c>
      <c r="BV369" s="464">
        <v>1106.6800599999999</v>
      </c>
      <c r="BW369" s="464">
        <v>602.14699800000005</v>
      </c>
      <c r="BX369" s="464">
        <v>8666.8047119999992</v>
      </c>
      <c r="BY369" s="464">
        <v>3918.0829659999999</v>
      </c>
      <c r="BZ369" s="464">
        <v>132.23324600000001</v>
      </c>
      <c r="CA369" s="464">
        <v>465.558064</v>
      </c>
    </row>
    <row r="370" spans="1:79" ht="15" x14ac:dyDescent="0.25">
      <c r="A370" s="449">
        <v>263</v>
      </c>
      <c r="B370" s="459"/>
      <c r="C370" s="459"/>
      <c r="D370" s="460" t="s">
        <v>451</v>
      </c>
      <c r="E370" s="464">
        <v>442.617818</v>
      </c>
      <c r="F370" s="464">
        <v>514.11625700000002</v>
      </c>
      <c r="G370" s="464">
        <v>1279.6278150000001</v>
      </c>
      <c r="H370" s="464">
        <v>15448.748017</v>
      </c>
      <c r="I370" s="464">
        <v>1901.2491190000001</v>
      </c>
      <c r="J370" s="782">
        <v>200</v>
      </c>
      <c r="K370" s="464">
        <v>250.910067</v>
      </c>
      <c r="L370" s="464">
        <v>1351.0437669999999</v>
      </c>
      <c r="M370" s="464">
        <v>335.84068400000001</v>
      </c>
      <c r="N370" s="464">
        <v>1401.0062390000001</v>
      </c>
      <c r="O370" s="464">
        <v>427.10909400000003</v>
      </c>
      <c r="P370" s="464">
        <v>1030.4539480000001</v>
      </c>
      <c r="Q370" s="464">
        <v>365</v>
      </c>
      <c r="R370" s="464">
        <v>909.72512200000006</v>
      </c>
      <c r="S370" s="464">
        <v>1012.423663</v>
      </c>
      <c r="T370" s="464">
        <v>4544.5772040000002</v>
      </c>
      <c r="U370" s="464">
        <v>4552.9971210000003</v>
      </c>
      <c r="V370" s="464">
        <v>1425.330475</v>
      </c>
      <c r="W370" s="464">
        <v>513.27518299999997</v>
      </c>
      <c r="X370" s="464">
        <v>194.74267900000001</v>
      </c>
      <c r="Y370" s="657">
        <v>223.91442599999999</v>
      </c>
      <c r="Z370" s="658">
        <v>404</v>
      </c>
      <c r="AA370" s="464">
        <v>6127.1492859999998</v>
      </c>
      <c r="AB370" s="464">
        <v>985.52411500000005</v>
      </c>
      <c r="AC370" s="464">
        <v>483.937724</v>
      </c>
      <c r="AD370" s="464">
        <v>3554.5512720000002</v>
      </c>
      <c r="AE370" s="464">
        <v>810.98786700000005</v>
      </c>
      <c r="AF370" s="464">
        <v>1274.9250460000001</v>
      </c>
      <c r="AG370" s="464">
        <v>979.169129</v>
      </c>
      <c r="AH370" s="464">
        <v>1609.9958859999999</v>
      </c>
      <c r="AI370" s="464">
        <v>339.76735500000001</v>
      </c>
      <c r="AJ370" s="464">
        <v>1601.1265679999999</v>
      </c>
      <c r="AK370" s="464">
        <v>523.47855600000003</v>
      </c>
      <c r="AL370" s="464">
        <v>857.04585399999996</v>
      </c>
      <c r="AM370" s="464">
        <v>1989.7585790000001</v>
      </c>
      <c r="AN370" s="464">
        <v>752.98336099999995</v>
      </c>
      <c r="AO370" s="464">
        <v>435.595348</v>
      </c>
      <c r="AP370" s="464">
        <v>1233.2844950000001</v>
      </c>
      <c r="AQ370" s="464">
        <v>200.11111199999999</v>
      </c>
      <c r="AR370" s="782">
        <v>357.09340300000002</v>
      </c>
      <c r="AS370" s="464">
        <v>327.98334199999999</v>
      </c>
      <c r="AT370" s="464">
        <v>631.24922100000003</v>
      </c>
      <c r="AU370" s="464">
        <v>4713.5241340000002</v>
      </c>
      <c r="AV370" s="464">
        <v>1086.6822520000001</v>
      </c>
      <c r="AW370" s="464">
        <v>651.93984599999999</v>
      </c>
      <c r="AX370" s="464">
        <v>2008.0965329999999</v>
      </c>
      <c r="AY370" s="464">
        <v>956.51599099999999</v>
      </c>
      <c r="AZ370" s="464">
        <v>440.282061</v>
      </c>
      <c r="BA370" s="464">
        <v>310.11038400000001</v>
      </c>
      <c r="BB370" s="464">
        <v>523.89370499999995</v>
      </c>
      <c r="BC370" s="464">
        <v>260.06249600000001</v>
      </c>
      <c r="BD370" s="464">
        <v>669.86716899999999</v>
      </c>
      <c r="BE370" s="464">
        <v>540.02254700000003</v>
      </c>
      <c r="BF370" s="464">
        <v>389.222193</v>
      </c>
      <c r="BG370" s="464">
        <v>382.23155600000001</v>
      </c>
      <c r="BH370" s="464">
        <v>952.51298599999996</v>
      </c>
      <c r="BI370" s="464">
        <v>758.59997799999996</v>
      </c>
      <c r="BJ370" s="464">
        <v>2140.302338</v>
      </c>
      <c r="BK370" s="464">
        <v>692.69324500000005</v>
      </c>
      <c r="BL370" s="464">
        <v>30289.701560000001</v>
      </c>
      <c r="BM370" s="464">
        <v>615.36797799999999</v>
      </c>
      <c r="BN370" s="464">
        <v>895.07473500000003</v>
      </c>
      <c r="BO370" s="464">
        <v>6562.4037870000002</v>
      </c>
      <c r="BP370" s="464">
        <v>803.74651100000005</v>
      </c>
      <c r="BQ370" s="464">
        <v>215.78203099999999</v>
      </c>
      <c r="BR370" s="464">
        <v>6833.9580509999996</v>
      </c>
      <c r="BS370" s="464">
        <v>416.82779799999997</v>
      </c>
      <c r="BT370" s="464">
        <v>723.632653</v>
      </c>
      <c r="BU370" s="464">
        <v>495.02417800000001</v>
      </c>
      <c r="BV370" s="464">
        <v>1292.3425649999999</v>
      </c>
      <c r="BW370" s="464">
        <v>644.62295300000005</v>
      </c>
      <c r="BX370" s="464">
        <v>8400.8172890000005</v>
      </c>
      <c r="BY370" s="464">
        <v>3532.736015</v>
      </c>
      <c r="BZ370" s="464">
        <v>170.14224400000001</v>
      </c>
      <c r="CA370" s="464">
        <v>546.88454300000001</v>
      </c>
    </row>
    <row r="371" spans="1:79" ht="15" x14ac:dyDescent="0.25">
      <c r="A371" s="449">
        <v>264</v>
      </c>
      <c r="B371" s="459"/>
      <c r="C371" s="459"/>
      <c r="D371" s="460" t="s">
        <v>1</v>
      </c>
      <c r="E371" s="464">
        <v>693.80246999999997</v>
      </c>
      <c r="F371" s="464">
        <v>710.33037000000002</v>
      </c>
      <c r="G371" s="464">
        <v>1979.861304</v>
      </c>
      <c r="H371" s="464">
        <v>39555.597450000001</v>
      </c>
      <c r="I371" s="464">
        <v>3143.9310799999998</v>
      </c>
      <c r="J371" s="782">
        <v>387</v>
      </c>
      <c r="K371" s="464">
        <v>397.913318</v>
      </c>
      <c r="L371" s="464">
        <v>2278.2098540000002</v>
      </c>
      <c r="M371" s="464">
        <v>423.182164</v>
      </c>
      <c r="N371" s="464">
        <v>2346.9811909999999</v>
      </c>
      <c r="O371" s="464">
        <v>586.20164499999998</v>
      </c>
      <c r="P371" s="464">
        <v>1730.5264979999999</v>
      </c>
      <c r="Q371" s="464">
        <v>685</v>
      </c>
      <c r="R371" s="464">
        <v>1407.9876340000001</v>
      </c>
      <c r="S371" s="464">
        <v>1573.5770379999999</v>
      </c>
      <c r="T371" s="464">
        <v>8614.9438119999995</v>
      </c>
      <c r="U371" s="464">
        <v>10393.30502</v>
      </c>
      <c r="V371" s="464">
        <v>1924.1845699999999</v>
      </c>
      <c r="W371" s="464">
        <v>803.97952299999997</v>
      </c>
      <c r="X371" s="464">
        <v>312.68978900000002</v>
      </c>
      <c r="Y371" s="657">
        <v>315.24509899999998</v>
      </c>
      <c r="Z371" s="658">
        <v>700</v>
      </c>
      <c r="AA371" s="464">
        <v>13435.728099</v>
      </c>
      <c r="AB371" s="464">
        <v>1794.8546470000001</v>
      </c>
      <c r="AC371" s="464">
        <v>691.49607500000002</v>
      </c>
      <c r="AD371" s="464">
        <v>6163.484563</v>
      </c>
      <c r="AE371" s="464">
        <v>1384.3221699999999</v>
      </c>
      <c r="AF371" s="464">
        <v>2011.233749</v>
      </c>
      <c r="AG371" s="464">
        <v>1477.4765950000001</v>
      </c>
      <c r="AH371" s="464">
        <v>2735.8138370000001</v>
      </c>
      <c r="AI371" s="464">
        <v>530.34916399999997</v>
      </c>
      <c r="AJ371" s="464">
        <v>2788.1174070000002</v>
      </c>
      <c r="AK371" s="464">
        <v>821.72330699999998</v>
      </c>
      <c r="AL371" s="464">
        <v>1310.20886</v>
      </c>
      <c r="AM371" s="464">
        <v>3279.6086610000002</v>
      </c>
      <c r="AN371" s="464">
        <v>1197.5969829999999</v>
      </c>
      <c r="AO371" s="464">
        <v>717.76210100000003</v>
      </c>
      <c r="AP371" s="464">
        <v>2153.5527900000002</v>
      </c>
      <c r="AQ371" s="464">
        <v>293.606785</v>
      </c>
      <c r="AR371" s="782">
        <v>566.82289300000002</v>
      </c>
      <c r="AS371" s="464">
        <v>459.25595199999998</v>
      </c>
      <c r="AT371" s="464">
        <v>1035.953788</v>
      </c>
      <c r="AU371" s="464">
        <v>11976.858878999999</v>
      </c>
      <c r="AV371" s="464">
        <v>2018.8322989999999</v>
      </c>
      <c r="AW371" s="464">
        <v>1118.6128900000001</v>
      </c>
      <c r="AX371" s="464">
        <v>3368.0882710000001</v>
      </c>
      <c r="AY371" s="464">
        <v>1367.9143630000001</v>
      </c>
      <c r="AZ371" s="464">
        <v>699.245092</v>
      </c>
      <c r="BA371" s="464">
        <v>497.73272200000002</v>
      </c>
      <c r="BB371" s="464">
        <v>844.00734499999999</v>
      </c>
      <c r="BC371" s="464">
        <v>413.77346499999999</v>
      </c>
      <c r="BD371" s="464">
        <v>1052.6339250000001</v>
      </c>
      <c r="BE371" s="464">
        <v>922.71799999999996</v>
      </c>
      <c r="BF371" s="464">
        <v>553.30422699999997</v>
      </c>
      <c r="BG371" s="464">
        <v>636.69161499999996</v>
      </c>
      <c r="BH371" s="464">
        <v>1568.437142</v>
      </c>
      <c r="BI371" s="464">
        <v>1204.3503949999999</v>
      </c>
      <c r="BJ371" s="464">
        <v>3728.432984</v>
      </c>
      <c r="BK371" s="464">
        <v>1161.2571949999999</v>
      </c>
      <c r="BL371" s="464">
        <v>96305.695238</v>
      </c>
      <c r="BM371" s="464">
        <v>957.45329300000003</v>
      </c>
      <c r="BN371" s="464">
        <v>1286.4669240000001</v>
      </c>
      <c r="BO371" s="464">
        <v>17403.584262</v>
      </c>
      <c r="BP371" s="464">
        <v>1432.803375</v>
      </c>
      <c r="BQ371" s="464">
        <v>325.612326</v>
      </c>
      <c r="BR371" s="464">
        <v>14943.511973000001</v>
      </c>
      <c r="BS371" s="464">
        <v>603.245046</v>
      </c>
      <c r="BT371" s="464">
        <v>1211.9410700000001</v>
      </c>
      <c r="BU371" s="464">
        <v>795.80503899999997</v>
      </c>
      <c r="BV371" s="464">
        <v>1994.4376950000001</v>
      </c>
      <c r="BW371" s="464">
        <v>1045.8632070000001</v>
      </c>
      <c r="BX371" s="464">
        <v>17903.760385000001</v>
      </c>
      <c r="BY371" s="464">
        <v>6528.0225840000003</v>
      </c>
      <c r="BZ371" s="464">
        <v>244.94358099999999</v>
      </c>
      <c r="CA371" s="464">
        <v>844.94175800000005</v>
      </c>
    </row>
    <row r="372" spans="1:79" ht="15" x14ac:dyDescent="0.25">
      <c r="A372" s="449">
        <v>265</v>
      </c>
      <c r="B372" s="459"/>
      <c r="C372" s="459"/>
      <c r="D372" s="460" t="s">
        <v>452</v>
      </c>
      <c r="E372" s="464">
        <v>430.38511699999998</v>
      </c>
      <c r="F372" s="464">
        <v>434.82687499999997</v>
      </c>
      <c r="G372" s="464">
        <v>1140.5458209999999</v>
      </c>
      <c r="H372" s="464">
        <v>8727.6518880000003</v>
      </c>
      <c r="I372" s="464">
        <v>1731.7535</v>
      </c>
      <c r="J372" s="782">
        <v>200</v>
      </c>
      <c r="K372" s="464">
        <v>248.91558499999999</v>
      </c>
      <c r="L372" s="464">
        <v>1263.2278920000001</v>
      </c>
      <c r="M372" s="464">
        <v>267.18034999999998</v>
      </c>
      <c r="N372" s="464">
        <v>1147.9890270000001</v>
      </c>
      <c r="O372" s="464">
        <v>365.60430200000002</v>
      </c>
      <c r="P372" s="464">
        <v>956.37584100000004</v>
      </c>
      <c r="Q372" s="464">
        <v>364</v>
      </c>
      <c r="R372" s="464">
        <v>823.96984799999996</v>
      </c>
      <c r="S372" s="464">
        <v>819.16945499999997</v>
      </c>
      <c r="T372" s="464">
        <v>3841.0491889999998</v>
      </c>
      <c r="U372" s="464">
        <v>2136.652497</v>
      </c>
      <c r="V372" s="464">
        <v>961.213615</v>
      </c>
      <c r="W372" s="464">
        <v>488.66794499999997</v>
      </c>
      <c r="X372" s="464">
        <v>190.52084400000001</v>
      </c>
      <c r="Y372" s="657">
        <v>199.01590200000001</v>
      </c>
      <c r="Z372" s="658">
        <v>457</v>
      </c>
      <c r="AA372" s="464">
        <v>4484.8037489999997</v>
      </c>
      <c r="AB372" s="464">
        <v>808.50716799999998</v>
      </c>
      <c r="AC372" s="464">
        <v>429.14174800000001</v>
      </c>
      <c r="AD372" s="464">
        <v>3022.7153790000002</v>
      </c>
      <c r="AE372" s="464">
        <v>798.93785700000001</v>
      </c>
      <c r="AF372" s="464">
        <v>1139.276022</v>
      </c>
      <c r="AG372" s="464">
        <v>772.17615499999999</v>
      </c>
      <c r="AH372" s="464">
        <v>1319.618197</v>
      </c>
      <c r="AI372" s="464">
        <v>330.11132600000002</v>
      </c>
      <c r="AJ372" s="464">
        <v>1457.1292559999999</v>
      </c>
      <c r="AK372" s="464">
        <v>492.43124799999998</v>
      </c>
      <c r="AL372" s="464">
        <v>697.77128200000004</v>
      </c>
      <c r="AM372" s="464">
        <v>1860.166862</v>
      </c>
      <c r="AN372" s="464">
        <v>623.80654400000003</v>
      </c>
      <c r="AO372" s="464">
        <v>402.30080199999998</v>
      </c>
      <c r="AP372" s="464">
        <v>1145.612005</v>
      </c>
      <c r="AQ372" s="464">
        <v>190.39059599999999</v>
      </c>
      <c r="AR372" s="782">
        <v>338.43356699999998</v>
      </c>
      <c r="AS372" s="464">
        <v>289.18433599999997</v>
      </c>
      <c r="AT372" s="464">
        <v>614.69890699999996</v>
      </c>
      <c r="AU372" s="464">
        <v>3167.8508649999999</v>
      </c>
      <c r="AV372" s="464">
        <v>1123.1794930000001</v>
      </c>
      <c r="AW372" s="464">
        <v>650.14311599999996</v>
      </c>
      <c r="AX372" s="464">
        <v>1353.402495</v>
      </c>
      <c r="AY372" s="464">
        <v>840.01964799999996</v>
      </c>
      <c r="AZ372" s="464">
        <v>352.00710900000001</v>
      </c>
      <c r="BA372" s="464">
        <v>303.52779299999997</v>
      </c>
      <c r="BB372" s="464">
        <v>411.44522000000001</v>
      </c>
      <c r="BC372" s="464">
        <v>258.170524</v>
      </c>
      <c r="BD372" s="464">
        <v>659.87367200000006</v>
      </c>
      <c r="BE372" s="464">
        <v>506.45826199999999</v>
      </c>
      <c r="BF372" s="464">
        <v>348.884703</v>
      </c>
      <c r="BG372" s="464">
        <v>379.12829299999999</v>
      </c>
      <c r="BH372" s="464">
        <v>901.94266600000003</v>
      </c>
      <c r="BI372" s="464">
        <v>718.17330000000004</v>
      </c>
      <c r="BJ372" s="464">
        <v>1770.0881139999999</v>
      </c>
      <c r="BK372" s="464">
        <v>492.34486700000002</v>
      </c>
      <c r="BL372" s="464">
        <v>17244.865838000002</v>
      </c>
      <c r="BM372" s="464">
        <v>569.38869799999998</v>
      </c>
      <c r="BN372" s="464">
        <v>622.61124900000004</v>
      </c>
      <c r="BO372" s="464">
        <v>4433.9104239999997</v>
      </c>
      <c r="BP372" s="464">
        <v>789.08886299999995</v>
      </c>
      <c r="BQ372" s="464">
        <v>206.07358300000001</v>
      </c>
      <c r="BR372" s="464">
        <v>4726.2014410000002</v>
      </c>
      <c r="BS372" s="464">
        <v>377.548968</v>
      </c>
      <c r="BT372" s="464">
        <v>680.84940500000005</v>
      </c>
      <c r="BU372" s="464">
        <v>485.338795</v>
      </c>
      <c r="BV372" s="464">
        <v>1121.4464310000001</v>
      </c>
      <c r="BW372" s="464">
        <v>642.99449000000004</v>
      </c>
      <c r="BX372" s="464">
        <v>5785.5090479999999</v>
      </c>
      <c r="BY372" s="464">
        <v>3000.4184759999998</v>
      </c>
      <c r="BZ372" s="464">
        <v>148.130076</v>
      </c>
      <c r="CA372" s="464">
        <v>517.54185199999995</v>
      </c>
    </row>
    <row r="373" spans="1:79" ht="15" x14ac:dyDescent="0.25">
      <c r="A373" s="449">
        <v>266</v>
      </c>
      <c r="B373" s="457"/>
      <c r="C373" s="457" t="s">
        <v>558</v>
      </c>
      <c r="D373" s="458" t="s">
        <v>0</v>
      </c>
      <c r="E373" s="463">
        <v>1.468572</v>
      </c>
      <c r="F373" s="463">
        <v>3.350336</v>
      </c>
      <c r="G373" s="463">
        <v>61.139051000000002</v>
      </c>
      <c r="H373" s="463">
        <v>10744.609379</v>
      </c>
      <c r="I373" s="463">
        <v>162.299317</v>
      </c>
      <c r="J373" s="781">
        <v>1.508934</v>
      </c>
      <c r="K373" s="463">
        <v>7.8246729999999998</v>
      </c>
      <c r="L373" s="463">
        <v>109.377984</v>
      </c>
      <c r="M373" s="463">
        <v>0.736016</v>
      </c>
      <c r="N373" s="463">
        <v>289.08353299999999</v>
      </c>
      <c r="O373" s="463">
        <v>2.3726470000000002</v>
      </c>
      <c r="P373" s="463">
        <v>100.404146</v>
      </c>
      <c r="Q373" s="463">
        <v>5.6128619999999998</v>
      </c>
      <c r="R373" s="463">
        <v>28.919884</v>
      </c>
      <c r="S373" s="463">
        <v>157.373614</v>
      </c>
      <c r="T373" s="463">
        <v>1248.444943</v>
      </c>
      <c r="U373" s="463">
        <v>3673.7799260000002</v>
      </c>
      <c r="V373" s="463">
        <v>178.09727699999999</v>
      </c>
      <c r="W373" s="463">
        <v>8.2120709999999999</v>
      </c>
      <c r="X373" s="463">
        <v>1.802128</v>
      </c>
      <c r="Y373" s="655">
        <v>0.56400499999999998</v>
      </c>
      <c r="Z373" s="656">
        <v>4.8517080000000004</v>
      </c>
      <c r="AA373" s="463">
        <v>4012.890007</v>
      </c>
      <c r="AB373" s="463">
        <v>321.31250299999999</v>
      </c>
      <c r="AC373" s="463">
        <v>8.6246039999999997</v>
      </c>
      <c r="AD373" s="463">
        <v>585.35122799999999</v>
      </c>
      <c r="AE373" s="463">
        <v>27.288301000000001</v>
      </c>
      <c r="AF373" s="463">
        <v>81.458095</v>
      </c>
      <c r="AG373" s="463">
        <v>134.02400600000001</v>
      </c>
      <c r="AH373" s="463">
        <v>340.43414200000001</v>
      </c>
      <c r="AI373" s="463">
        <v>5.527882</v>
      </c>
      <c r="AJ373" s="463">
        <v>264.53319099999999</v>
      </c>
      <c r="AK373" s="463">
        <v>24.950341999999999</v>
      </c>
      <c r="AL373" s="463">
        <v>115.067914</v>
      </c>
      <c r="AM373" s="463">
        <v>99.390225000000001</v>
      </c>
      <c r="AN373" s="463">
        <v>101.098986</v>
      </c>
      <c r="AO373" s="463">
        <v>30.301302</v>
      </c>
      <c r="AP373" s="463">
        <v>200.236391</v>
      </c>
      <c r="AQ373" s="463">
        <v>0.15293499999999999</v>
      </c>
      <c r="AR373" s="781">
        <v>3.687792</v>
      </c>
      <c r="AS373" s="463">
        <v>1.191146</v>
      </c>
      <c r="AT373" s="463">
        <v>24.83164</v>
      </c>
      <c r="AU373" s="463">
        <v>4700.6430190000001</v>
      </c>
      <c r="AV373" s="463">
        <v>134.45062100000001</v>
      </c>
      <c r="AW373" s="463">
        <v>40.962161999999999</v>
      </c>
      <c r="AX373" s="463">
        <v>194.67002600000001</v>
      </c>
      <c r="AY373" s="463">
        <v>18.724516999999999</v>
      </c>
      <c r="AZ373" s="463">
        <v>45.454500000000003</v>
      </c>
      <c r="BA373" s="463">
        <v>8.2098870000000002</v>
      </c>
      <c r="BB373" s="463">
        <v>109.22383000000001</v>
      </c>
      <c r="BC373" s="463">
        <v>2.047758</v>
      </c>
      <c r="BD373" s="463">
        <v>7.5127040000000003</v>
      </c>
      <c r="BE373" s="463">
        <v>69.746922999999995</v>
      </c>
      <c r="BF373" s="463">
        <v>2.7087050000000001</v>
      </c>
      <c r="BG373" s="463">
        <v>8.6162320000000001</v>
      </c>
      <c r="BH373" s="463">
        <v>43.620705999999998</v>
      </c>
      <c r="BI373" s="463">
        <v>10.888201</v>
      </c>
      <c r="BJ373" s="463">
        <v>376.20146399999999</v>
      </c>
      <c r="BK373" s="463">
        <v>120.4791</v>
      </c>
      <c r="BL373" s="463">
        <v>40352.742601999998</v>
      </c>
      <c r="BM373" s="463">
        <v>24.904572999999999</v>
      </c>
      <c r="BN373" s="463">
        <v>103.68592099999999</v>
      </c>
      <c r="BO373" s="463">
        <v>8739.4447529999998</v>
      </c>
      <c r="BP373" s="463">
        <v>62.888286000000001</v>
      </c>
      <c r="BQ373" s="463">
        <v>1.631888</v>
      </c>
      <c r="BR373" s="463">
        <v>3251.1465889999999</v>
      </c>
      <c r="BS373" s="463">
        <v>4.0374910000000002</v>
      </c>
      <c r="BT373" s="463">
        <v>91.439244000000002</v>
      </c>
      <c r="BU373" s="463">
        <v>20.447752999999999</v>
      </c>
      <c r="BV373" s="463">
        <v>75.386634000000001</v>
      </c>
      <c r="BW373" s="463">
        <v>11.072595</v>
      </c>
      <c r="BX373" s="463">
        <v>3144.254903</v>
      </c>
      <c r="BY373" s="463">
        <v>1102.61312</v>
      </c>
      <c r="BZ373" s="463">
        <v>6.560149</v>
      </c>
      <c r="CA373" s="463">
        <v>10.978258</v>
      </c>
    </row>
    <row r="374" spans="1:79" ht="15" x14ac:dyDescent="0.25">
      <c r="A374" s="449">
        <v>267</v>
      </c>
      <c r="B374" s="457"/>
      <c r="C374" s="457"/>
      <c r="D374" s="458" t="s">
        <v>451</v>
      </c>
      <c r="E374" s="463">
        <v>0.88661199999999996</v>
      </c>
      <c r="F374" s="463">
        <v>2.5521579999999999</v>
      </c>
      <c r="G374" s="463">
        <v>47.907542999999997</v>
      </c>
      <c r="H374" s="463">
        <v>5793.7968430000001</v>
      </c>
      <c r="I374" s="463">
        <v>68.846667999999994</v>
      </c>
      <c r="J374" s="781">
        <v>0.97066200000000002</v>
      </c>
      <c r="K374" s="463">
        <v>3.367639</v>
      </c>
      <c r="L374" s="463">
        <v>52.671525000000003</v>
      </c>
      <c r="M374" s="463">
        <v>0.86816199999999999</v>
      </c>
      <c r="N374" s="463">
        <v>275.94823000000002</v>
      </c>
      <c r="O374" s="463">
        <v>1.773428</v>
      </c>
      <c r="P374" s="463">
        <v>42.360384000000003</v>
      </c>
      <c r="Q374" s="463">
        <v>0.71866799999999997</v>
      </c>
      <c r="R374" s="463">
        <v>7.6318429999999999</v>
      </c>
      <c r="S374" s="463">
        <v>182.039861</v>
      </c>
      <c r="T374" s="463">
        <v>526.23105199999998</v>
      </c>
      <c r="U374" s="463">
        <v>2164.5728060000001</v>
      </c>
      <c r="V374" s="463">
        <v>314.37275599999998</v>
      </c>
      <c r="W374" s="463">
        <v>3.3036799999999999</v>
      </c>
      <c r="X374" s="463">
        <v>1.1233139999999999</v>
      </c>
      <c r="Y374" s="655">
        <v>0.74391700000000005</v>
      </c>
      <c r="Z374" s="656">
        <v>2.544035</v>
      </c>
      <c r="AA374" s="463">
        <v>1453.9142870000001</v>
      </c>
      <c r="AB374" s="463">
        <v>179.12536600000001</v>
      </c>
      <c r="AC374" s="463">
        <v>3.227341</v>
      </c>
      <c r="AD374" s="463">
        <v>398.605887</v>
      </c>
      <c r="AE374" s="463">
        <v>6.4663919999999999</v>
      </c>
      <c r="AF374" s="463">
        <v>40.741773999999999</v>
      </c>
      <c r="AG374" s="463">
        <v>195.47001399999999</v>
      </c>
      <c r="AH374" s="463">
        <v>299.93813999999998</v>
      </c>
      <c r="AI374" s="463">
        <v>2.5495190000000001</v>
      </c>
      <c r="AJ374" s="463">
        <v>78.717753000000002</v>
      </c>
      <c r="AK374" s="463">
        <v>9.0289859999999997</v>
      </c>
      <c r="AL374" s="463">
        <v>82.486332000000004</v>
      </c>
      <c r="AM374" s="463">
        <v>73.919032999999999</v>
      </c>
      <c r="AN374" s="463">
        <v>117.259884</v>
      </c>
      <c r="AO374" s="463">
        <v>3.8025709999999999</v>
      </c>
      <c r="AP374" s="463">
        <v>39.782097</v>
      </c>
      <c r="AQ374" s="463">
        <v>0.15201999999999999</v>
      </c>
      <c r="AR374" s="781">
        <v>2.5152700000000001</v>
      </c>
      <c r="AS374" s="463">
        <v>1.2450030000000001</v>
      </c>
      <c r="AT374" s="463">
        <v>5.0760649999999998</v>
      </c>
      <c r="AU374" s="463">
        <v>1605.039051</v>
      </c>
      <c r="AV374" s="463">
        <v>11.402521999999999</v>
      </c>
      <c r="AW374" s="463">
        <v>11.055167000000001</v>
      </c>
      <c r="AX374" s="463">
        <v>353.594673</v>
      </c>
      <c r="AY374" s="463">
        <v>12.535259999999999</v>
      </c>
      <c r="AZ374" s="463">
        <v>99.039405000000002</v>
      </c>
      <c r="BA374" s="463">
        <v>3.3182749999999999</v>
      </c>
      <c r="BB374" s="463">
        <v>122.67851400000001</v>
      </c>
      <c r="BC374" s="463">
        <v>1.5147120000000001</v>
      </c>
      <c r="BD374" s="463">
        <v>3.571669</v>
      </c>
      <c r="BE374" s="463">
        <v>9.602563</v>
      </c>
      <c r="BF374" s="463">
        <v>2.026275</v>
      </c>
      <c r="BG374" s="463">
        <v>2.5555319999999999</v>
      </c>
      <c r="BH374" s="463">
        <v>21.499762</v>
      </c>
      <c r="BI374" s="463">
        <v>3.5479889999999998</v>
      </c>
      <c r="BJ374" s="463">
        <v>302.03274199999998</v>
      </c>
      <c r="BK374" s="463">
        <v>212.95491799999999</v>
      </c>
      <c r="BL374" s="463">
        <v>12662.378801999999</v>
      </c>
      <c r="BM374" s="463">
        <v>11.202558</v>
      </c>
      <c r="BN374" s="463">
        <v>269.89624300000003</v>
      </c>
      <c r="BO374" s="463">
        <v>2155.3456959999999</v>
      </c>
      <c r="BP374" s="463">
        <v>6.961824</v>
      </c>
      <c r="BQ374" s="463">
        <v>1.176415</v>
      </c>
      <c r="BR374" s="463">
        <v>1671.3792980000001</v>
      </c>
      <c r="BS374" s="463">
        <v>3.6009190000000002</v>
      </c>
      <c r="BT374" s="463">
        <v>19.877739999999999</v>
      </c>
      <c r="BU374" s="463">
        <v>3.6754769999999999</v>
      </c>
      <c r="BV374" s="463">
        <v>51.489401000000001</v>
      </c>
      <c r="BW374" s="463">
        <v>4.5029680000000001</v>
      </c>
      <c r="BX374" s="463">
        <v>2116.0628029999998</v>
      </c>
      <c r="BY374" s="463">
        <v>460.07109300000002</v>
      </c>
      <c r="BZ374" s="463">
        <v>2.3026</v>
      </c>
      <c r="CA374" s="463">
        <v>7.3392989999999996</v>
      </c>
    </row>
    <row r="375" spans="1:79" ht="15" x14ac:dyDescent="0.25">
      <c r="A375" s="449">
        <v>268</v>
      </c>
      <c r="B375" s="457"/>
      <c r="C375" s="457"/>
      <c r="D375" s="458" t="s">
        <v>1</v>
      </c>
      <c r="E375" s="463">
        <v>4.658855</v>
      </c>
      <c r="F375" s="463">
        <v>8.8765750000000008</v>
      </c>
      <c r="G375" s="463">
        <v>170.38598200000001</v>
      </c>
      <c r="H375" s="463">
        <v>25313.299311999999</v>
      </c>
      <c r="I375" s="463">
        <v>313.28928400000001</v>
      </c>
      <c r="J375" s="781">
        <v>3.6767219999999998</v>
      </c>
      <c r="K375" s="463">
        <v>13.261683</v>
      </c>
      <c r="L375" s="463">
        <v>240.52266</v>
      </c>
      <c r="M375" s="463">
        <v>1.990108</v>
      </c>
      <c r="N375" s="463">
        <v>500.52076799999998</v>
      </c>
      <c r="O375" s="463">
        <v>5.5681779999999996</v>
      </c>
      <c r="P375" s="463">
        <v>194.52661800000001</v>
      </c>
      <c r="Q375" s="463">
        <v>6.4449509999999997</v>
      </c>
      <c r="R375" s="463">
        <v>43.503655999999999</v>
      </c>
      <c r="S375" s="463">
        <v>282.60536000000002</v>
      </c>
      <c r="T375" s="463">
        <v>2271.9791740000001</v>
      </c>
      <c r="U375" s="463">
        <v>6941.7401289999998</v>
      </c>
      <c r="V375" s="463">
        <v>425.62864000000002</v>
      </c>
      <c r="W375" s="463">
        <v>15.356153000000001</v>
      </c>
      <c r="X375" s="463">
        <v>6.6444359999999998</v>
      </c>
      <c r="Y375" s="655">
        <v>1.7636940000000001</v>
      </c>
      <c r="Z375" s="656">
        <v>9.2433399999999999</v>
      </c>
      <c r="AA375" s="463">
        <v>5982.8975209999999</v>
      </c>
      <c r="AB375" s="463">
        <v>463.45658900000001</v>
      </c>
      <c r="AC375" s="463">
        <v>12.205192</v>
      </c>
      <c r="AD375" s="463">
        <v>1307.729734</v>
      </c>
      <c r="AE375" s="463">
        <v>41.849322999999998</v>
      </c>
      <c r="AF375" s="463">
        <v>163.53670500000001</v>
      </c>
      <c r="AG375" s="463">
        <v>272.02234700000002</v>
      </c>
      <c r="AH375" s="463">
        <v>631.58390599999996</v>
      </c>
      <c r="AI375" s="463">
        <v>9.9570000000000007</v>
      </c>
      <c r="AJ375" s="463">
        <v>406.21558499999998</v>
      </c>
      <c r="AK375" s="463">
        <v>40.976664</v>
      </c>
      <c r="AL375" s="463">
        <v>171.37828099999999</v>
      </c>
      <c r="AM375" s="463">
        <v>230.91843900000001</v>
      </c>
      <c r="AN375" s="463">
        <v>207.8759</v>
      </c>
      <c r="AO375" s="463">
        <v>35.180658999999999</v>
      </c>
      <c r="AP375" s="463">
        <v>224.519205</v>
      </c>
      <c r="AQ375" s="463">
        <v>0.492255</v>
      </c>
      <c r="AR375" s="781">
        <v>8.4378659999999996</v>
      </c>
      <c r="AS375" s="463">
        <v>4.0294239999999997</v>
      </c>
      <c r="AT375" s="463">
        <v>29.065566</v>
      </c>
      <c r="AU375" s="463">
        <v>6841.5652170000003</v>
      </c>
      <c r="AV375" s="463">
        <v>133.137102</v>
      </c>
      <c r="AW375" s="463">
        <v>62.136113000000002</v>
      </c>
      <c r="AX375" s="463">
        <v>1179.6223660000001</v>
      </c>
      <c r="AY375" s="463">
        <v>32.486297</v>
      </c>
      <c r="AZ375" s="463">
        <v>160.41671600000001</v>
      </c>
      <c r="BA375" s="463">
        <v>12.676216</v>
      </c>
      <c r="BB375" s="463">
        <v>195.20046600000001</v>
      </c>
      <c r="BC375" s="463">
        <v>5.4167110000000003</v>
      </c>
      <c r="BD375" s="463">
        <v>13.084823</v>
      </c>
      <c r="BE375" s="463">
        <v>89.485684000000006</v>
      </c>
      <c r="BF375" s="463">
        <v>6.0631649999999997</v>
      </c>
      <c r="BG375" s="463">
        <v>10.753384</v>
      </c>
      <c r="BH375" s="463">
        <v>82.721897999999996</v>
      </c>
      <c r="BI375" s="463">
        <v>18.928505000000001</v>
      </c>
      <c r="BJ375" s="463">
        <v>891.81850199999997</v>
      </c>
      <c r="BK375" s="463">
        <v>397.31131800000003</v>
      </c>
      <c r="BL375" s="463">
        <v>68077.045360000004</v>
      </c>
      <c r="BM375" s="463">
        <v>51.273499000000001</v>
      </c>
      <c r="BN375" s="463">
        <v>380.367569</v>
      </c>
      <c r="BO375" s="463">
        <v>10073.861194999999</v>
      </c>
      <c r="BP375" s="463">
        <v>61.296030999999999</v>
      </c>
      <c r="BQ375" s="463">
        <v>2.6676489999999999</v>
      </c>
      <c r="BR375" s="463">
        <v>7050.1186049999997</v>
      </c>
      <c r="BS375" s="463">
        <v>13.028896</v>
      </c>
      <c r="BT375" s="463">
        <v>104.065612</v>
      </c>
      <c r="BU375" s="463">
        <v>24.299793000000001</v>
      </c>
      <c r="BV375" s="463">
        <v>163.61631700000001</v>
      </c>
      <c r="BW375" s="463">
        <v>17.449071</v>
      </c>
      <c r="BX375" s="463">
        <v>8332.6596460000001</v>
      </c>
      <c r="BY375" s="463">
        <v>1659.848068</v>
      </c>
      <c r="BZ375" s="463">
        <v>9.2758459999999996</v>
      </c>
      <c r="CA375" s="463">
        <v>27.147542999999999</v>
      </c>
    </row>
    <row r="376" spans="1:79" ht="15" x14ac:dyDescent="0.25">
      <c r="A376" s="449">
        <v>269</v>
      </c>
      <c r="B376" s="457"/>
      <c r="C376" s="457"/>
      <c r="D376" s="458" t="s">
        <v>452</v>
      </c>
      <c r="E376" s="463">
        <v>3.9003999999999997E-2</v>
      </c>
      <c r="F376" s="463">
        <v>9.4652E-2</v>
      </c>
      <c r="G376" s="463">
        <v>2.0215939999999999</v>
      </c>
      <c r="H376" s="463">
        <v>250.30435600000001</v>
      </c>
      <c r="I376" s="463">
        <v>3.2299220000000002</v>
      </c>
      <c r="J376" s="781">
        <v>4.2005000000000001E-2</v>
      </c>
      <c r="K376" s="463">
        <v>0.37325599999999998</v>
      </c>
      <c r="L376" s="463">
        <v>2.0719660000000002</v>
      </c>
      <c r="M376" s="463">
        <v>3.7197000000000001E-2</v>
      </c>
      <c r="N376" s="463">
        <v>24.437142000000001</v>
      </c>
      <c r="O376" s="463">
        <v>7.9556000000000002E-2</v>
      </c>
      <c r="P376" s="463">
        <v>1.743657</v>
      </c>
      <c r="Q376" s="463">
        <v>3.8877000000000002E-2</v>
      </c>
      <c r="R376" s="463">
        <v>0.28172599999999998</v>
      </c>
      <c r="S376" s="463">
        <v>8.1904950000000003</v>
      </c>
      <c r="T376" s="463">
        <v>31.228073999999999</v>
      </c>
      <c r="U376" s="463">
        <v>70.478290999999999</v>
      </c>
      <c r="V376" s="463">
        <v>20.829305000000002</v>
      </c>
      <c r="W376" s="463">
        <v>0.13302600000000001</v>
      </c>
      <c r="X376" s="463">
        <v>9.2910999999999994E-2</v>
      </c>
      <c r="Y376" s="655">
        <v>5.4914999999999999E-2</v>
      </c>
      <c r="Z376" s="656">
        <v>0.107625</v>
      </c>
      <c r="AA376" s="463">
        <v>55.674365000000002</v>
      </c>
      <c r="AB376" s="463">
        <v>10.775501</v>
      </c>
      <c r="AC376" s="463">
        <v>0.125664</v>
      </c>
      <c r="AD376" s="463">
        <v>22.942575000000001</v>
      </c>
      <c r="AE376" s="463">
        <v>0.40507700000000002</v>
      </c>
      <c r="AF376" s="463">
        <v>1.3964110000000001</v>
      </c>
      <c r="AG376" s="463">
        <v>15.971807999999999</v>
      </c>
      <c r="AH376" s="463">
        <v>26.334408</v>
      </c>
      <c r="AI376" s="463">
        <v>0.10405200000000001</v>
      </c>
      <c r="AJ376" s="463">
        <v>2.9122240000000001</v>
      </c>
      <c r="AK376" s="463">
        <v>0.29917899999999997</v>
      </c>
      <c r="AL376" s="463">
        <v>6.4690770000000004</v>
      </c>
      <c r="AM376" s="463">
        <v>6.2663060000000002</v>
      </c>
      <c r="AN376" s="463">
        <v>6.2705659999999996</v>
      </c>
      <c r="AO376" s="463">
        <v>0.17635700000000001</v>
      </c>
      <c r="AP376" s="463">
        <v>1.8393520000000001</v>
      </c>
      <c r="AQ376" s="463">
        <v>4.9490000000000003E-3</v>
      </c>
      <c r="AR376" s="781">
        <v>0.13345099999999999</v>
      </c>
      <c r="AS376" s="463">
        <v>5.4845999999999999E-2</v>
      </c>
      <c r="AT376" s="463">
        <v>0.21907099999999999</v>
      </c>
      <c r="AU376" s="463">
        <v>162.113238</v>
      </c>
      <c r="AV376" s="463">
        <v>0.77230100000000002</v>
      </c>
      <c r="AW376" s="463">
        <v>0.56761200000000001</v>
      </c>
      <c r="AX376" s="463">
        <v>18.038087000000001</v>
      </c>
      <c r="AY376" s="463">
        <v>0.67306600000000005</v>
      </c>
      <c r="AZ376" s="463">
        <v>9.5522570000000009</v>
      </c>
      <c r="BA376" s="463">
        <v>0.141371</v>
      </c>
      <c r="BB376" s="463">
        <v>11.101551000000001</v>
      </c>
      <c r="BC376" s="463">
        <v>5.9042999999999998E-2</v>
      </c>
      <c r="BD376" s="463">
        <v>0.27179399999999998</v>
      </c>
      <c r="BE376" s="463">
        <v>0.426923</v>
      </c>
      <c r="BF376" s="463">
        <v>6.4158000000000007E-2</v>
      </c>
      <c r="BG376" s="463">
        <v>0.132435</v>
      </c>
      <c r="BH376" s="463">
        <v>2.3620610000000002</v>
      </c>
      <c r="BI376" s="463">
        <v>0.15418399999999999</v>
      </c>
      <c r="BJ376" s="463">
        <v>13.330596</v>
      </c>
      <c r="BK376" s="463">
        <v>22.108843</v>
      </c>
      <c r="BL376" s="463">
        <v>721.87697500000002</v>
      </c>
      <c r="BM376" s="463">
        <v>0.47631099999999998</v>
      </c>
      <c r="BN376" s="463">
        <v>26.475258</v>
      </c>
      <c r="BO376" s="463">
        <v>120.306346</v>
      </c>
      <c r="BP376" s="463">
        <v>0.43033500000000002</v>
      </c>
      <c r="BQ376" s="463">
        <v>5.7549999999999997E-2</v>
      </c>
      <c r="BR376" s="463">
        <v>49.799114000000003</v>
      </c>
      <c r="BS376" s="463">
        <v>0.15115999999999999</v>
      </c>
      <c r="BT376" s="463">
        <v>0.99211400000000005</v>
      </c>
      <c r="BU376" s="463">
        <v>0.147782</v>
      </c>
      <c r="BV376" s="463">
        <v>3.8458109999999999</v>
      </c>
      <c r="BW376" s="463">
        <v>0.20374800000000001</v>
      </c>
      <c r="BX376" s="463">
        <v>75.716866999999993</v>
      </c>
      <c r="BY376" s="463">
        <v>46.968997999999999</v>
      </c>
      <c r="BZ376" s="463">
        <v>7.0320999999999995E-2</v>
      </c>
      <c r="CA376" s="463">
        <v>0.26056299999999999</v>
      </c>
    </row>
    <row r="377" spans="1:79" ht="15" x14ac:dyDescent="0.25">
      <c r="A377" s="449">
        <v>270</v>
      </c>
      <c r="B377" s="440" t="s">
        <v>3</v>
      </c>
      <c r="C377" s="441" t="s">
        <v>559</v>
      </c>
      <c r="D377" s="442" t="s">
        <v>0</v>
      </c>
      <c r="E377" s="461">
        <v>9704.8143349999991</v>
      </c>
      <c r="F377" s="461">
        <v>11850.256428999999</v>
      </c>
      <c r="G377" s="461">
        <v>31051.389807</v>
      </c>
      <c r="H377" s="461">
        <v>210807.284747</v>
      </c>
      <c r="I377" s="461">
        <v>36722.493005999997</v>
      </c>
      <c r="J377" s="779">
        <v>6727.7465679999996</v>
      </c>
      <c r="K377" s="461">
        <v>7038.6355610000001</v>
      </c>
      <c r="L377" s="461">
        <v>30032.368841</v>
      </c>
      <c r="M377" s="461">
        <v>9937.7675949999993</v>
      </c>
      <c r="N377" s="461">
        <v>37165.462496</v>
      </c>
      <c r="O377" s="461">
        <v>10780.489126</v>
      </c>
      <c r="P377" s="461">
        <v>24569.546214999998</v>
      </c>
      <c r="Q377" s="461">
        <v>8111.2465480000001</v>
      </c>
      <c r="R377" s="461">
        <v>17537.816673000001</v>
      </c>
      <c r="S377" s="461">
        <v>46090.694811000001</v>
      </c>
      <c r="T377" s="461">
        <v>74941.749383000002</v>
      </c>
      <c r="U377" s="461">
        <v>118692.508069</v>
      </c>
      <c r="V377" s="461">
        <v>54532.044304000003</v>
      </c>
      <c r="W377" s="461">
        <v>14166.174099</v>
      </c>
      <c r="X377" s="461">
        <v>7862.3002699999997</v>
      </c>
      <c r="Y377" s="651">
        <v>7231.6989629999998</v>
      </c>
      <c r="Z377" s="652">
        <v>13736.699188000001</v>
      </c>
      <c r="AA377" s="461">
        <v>112827.761812</v>
      </c>
      <c r="AB377" s="461">
        <v>39963.793446999996</v>
      </c>
      <c r="AC377" s="461">
        <v>18466.483054</v>
      </c>
      <c r="AD377" s="461">
        <v>66514.113887</v>
      </c>
      <c r="AE377" s="461">
        <v>17247.380220999999</v>
      </c>
      <c r="AF377" s="461">
        <v>26673.119461999999</v>
      </c>
      <c r="AG377" s="461">
        <v>33412.427530000001</v>
      </c>
      <c r="AH377" s="461">
        <v>45639.936054999998</v>
      </c>
      <c r="AI377" s="461">
        <v>7549.4596769999998</v>
      </c>
      <c r="AJ377" s="461">
        <v>33899.718237000001</v>
      </c>
      <c r="AK377" s="461">
        <v>13547.952595999999</v>
      </c>
      <c r="AL377" s="461">
        <v>35315.460427999999</v>
      </c>
      <c r="AM377" s="461">
        <v>45297.483704999999</v>
      </c>
      <c r="AN377" s="461">
        <v>49552.209716999998</v>
      </c>
      <c r="AO377" s="461">
        <v>7872.7262950000004</v>
      </c>
      <c r="AP377" s="461">
        <v>25321.942411</v>
      </c>
      <c r="AQ377" s="461">
        <v>6175.1360729999997</v>
      </c>
      <c r="AR377" s="779">
        <v>9692.1983949999994</v>
      </c>
      <c r="AS377" s="461">
        <v>9599.2103829999996</v>
      </c>
      <c r="AT377" s="461">
        <v>13252.068008</v>
      </c>
      <c r="AU377" s="461">
        <v>66506.863268999994</v>
      </c>
      <c r="AV377" s="461">
        <v>17220.320436999998</v>
      </c>
      <c r="AW377" s="461">
        <v>15148.809600000001</v>
      </c>
      <c r="AX377" s="461">
        <v>50582.150304000003</v>
      </c>
      <c r="AY377" s="461">
        <v>35304.837102999998</v>
      </c>
      <c r="AZ377" s="461">
        <v>20174.336886000001</v>
      </c>
      <c r="BA377" s="461">
        <v>7613.0561379999999</v>
      </c>
      <c r="BB377" s="461">
        <v>17459.538046000001</v>
      </c>
      <c r="BC377" s="461">
        <v>6682.9553660000001</v>
      </c>
      <c r="BD377" s="461">
        <v>17565.662632</v>
      </c>
      <c r="BE377" s="461">
        <v>13136.748927000001</v>
      </c>
      <c r="BF377" s="461">
        <v>11227.578358000001</v>
      </c>
      <c r="BG377" s="461">
        <v>7270.826763</v>
      </c>
      <c r="BH377" s="461">
        <v>24644.893846999999</v>
      </c>
      <c r="BI377" s="461">
        <v>13941.777989</v>
      </c>
      <c r="BJ377" s="461">
        <v>71570.666465999995</v>
      </c>
      <c r="BK377" s="461">
        <v>27685.559969000002</v>
      </c>
      <c r="BL377" s="640">
        <v>335248.01402200002</v>
      </c>
      <c r="BM377" s="461">
        <v>12148.225673999999</v>
      </c>
      <c r="BN377" s="461">
        <v>51957.394138000003</v>
      </c>
      <c r="BO377" s="461">
        <v>81763.020434000005</v>
      </c>
      <c r="BP377" s="461">
        <v>12087.420731</v>
      </c>
      <c r="BQ377" s="461">
        <v>9476.2615470000001</v>
      </c>
      <c r="BR377" s="461">
        <v>89950.865116999994</v>
      </c>
      <c r="BS377" s="461">
        <v>11765.18267</v>
      </c>
      <c r="BT377" s="461">
        <v>18371.941074999999</v>
      </c>
      <c r="BU377" s="461">
        <v>11832.819928999999</v>
      </c>
      <c r="BV377" s="461">
        <v>27307.507927999999</v>
      </c>
      <c r="BW377" s="461">
        <v>15944.566733</v>
      </c>
      <c r="BX377" s="461">
        <v>179087.86528100001</v>
      </c>
      <c r="BY377" s="461">
        <v>91846.124274000002</v>
      </c>
      <c r="BZ377" s="461">
        <v>8520.6754810000002</v>
      </c>
      <c r="CA377" s="461">
        <v>16995.346033000002</v>
      </c>
    </row>
    <row r="378" spans="1:79" ht="15" x14ac:dyDescent="0.25">
      <c r="A378" s="449">
        <v>271</v>
      </c>
      <c r="B378" s="440"/>
      <c r="C378" s="440"/>
      <c r="D378" s="442" t="s">
        <v>451</v>
      </c>
      <c r="E378" s="461">
        <v>31339.707781000001</v>
      </c>
      <c r="F378" s="461">
        <v>36793.235778000002</v>
      </c>
      <c r="G378" s="461">
        <v>97273.192232000001</v>
      </c>
      <c r="H378" s="461">
        <v>681930.59147800005</v>
      </c>
      <c r="I378" s="461">
        <v>109337.58512600001</v>
      </c>
      <c r="J378" s="779">
        <v>22689.673591999999</v>
      </c>
      <c r="K378" s="461">
        <v>21751.41806</v>
      </c>
      <c r="L378" s="461">
        <v>84807.626856999996</v>
      </c>
      <c r="M378" s="461">
        <v>31412.663638000002</v>
      </c>
      <c r="N378" s="461">
        <v>115218.89064500001</v>
      </c>
      <c r="O378" s="461">
        <v>32628.602054999999</v>
      </c>
      <c r="P378" s="461">
        <v>74966.908246999999</v>
      </c>
      <c r="Q378" s="461">
        <v>23162.586744</v>
      </c>
      <c r="R378" s="461">
        <v>58359.496909000001</v>
      </c>
      <c r="S378" s="461">
        <v>115050.72523900001</v>
      </c>
      <c r="T378" s="461">
        <v>253131.43893400001</v>
      </c>
      <c r="U378" s="461">
        <v>335052.46298700001</v>
      </c>
      <c r="V378" s="461">
        <v>159369.27454499999</v>
      </c>
      <c r="W378" s="461">
        <v>40149.191204000002</v>
      </c>
      <c r="X378" s="461">
        <v>18340.670054999999</v>
      </c>
      <c r="Y378" s="651">
        <v>22157.189667999999</v>
      </c>
      <c r="Z378" s="652">
        <v>44617.600351000001</v>
      </c>
      <c r="AA378" s="461">
        <v>337531.44460699998</v>
      </c>
      <c r="AB378" s="461">
        <v>89835.581095000001</v>
      </c>
      <c r="AC378" s="461">
        <v>50745.536155000002</v>
      </c>
      <c r="AD378" s="461">
        <v>230361.987074</v>
      </c>
      <c r="AE378" s="461">
        <v>46748.391170000003</v>
      </c>
      <c r="AF378" s="461">
        <v>85517.807442999998</v>
      </c>
      <c r="AG378" s="461">
        <v>108385.66087599999</v>
      </c>
      <c r="AH378" s="461">
        <v>136362.073959</v>
      </c>
      <c r="AI378" s="461">
        <v>25517.681128</v>
      </c>
      <c r="AJ378" s="461">
        <v>110175.464696</v>
      </c>
      <c r="AK378" s="461">
        <v>43140.124501999999</v>
      </c>
      <c r="AL378" s="461">
        <v>101609.049275</v>
      </c>
      <c r="AM378" s="461">
        <v>134987.58817500001</v>
      </c>
      <c r="AN378" s="461">
        <v>113914.208973</v>
      </c>
      <c r="AO378" s="461">
        <v>25478.756398000001</v>
      </c>
      <c r="AP378" s="461">
        <v>80005.011316999997</v>
      </c>
      <c r="AQ378" s="461">
        <v>19230.915806000001</v>
      </c>
      <c r="AR378" s="779">
        <v>27443.317899999998</v>
      </c>
      <c r="AS378" s="461">
        <v>30889.308068999999</v>
      </c>
      <c r="AT378" s="461">
        <v>40932.522457999999</v>
      </c>
      <c r="AU378" s="461">
        <v>198380.08177399999</v>
      </c>
      <c r="AV378" s="461">
        <v>42009.880149999997</v>
      </c>
      <c r="AW378" s="461">
        <v>41997.102758000001</v>
      </c>
      <c r="AX378" s="461">
        <v>158072.20099300001</v>
      </c>
      <c r="AY378" s="461">
        <v>102420.99458499999</v>
      </c>
      <c r="AZ378" s="461">
        <v>51720.515505000003</v>
      </c>
      <c r="BA378" s="461">
        <v>22901.16171</v>
      </c>
      <c r="BB378" s="461">
        <v>52552.062485000002</v>
      </c>
      <c r="BC378" s="461">
        <v>19336.787374</v>
      </c>
      <c r="BD378" s="461">
        <v>53771.466435000002</v>
      </c>
      <c r="BE378" s="461">
        <v>42709.483112000002</v>
      </c>
      <c r="BF378" s="461">
        <v>33876.874077</v>
      </c>
      <c r="BG378" s="461">
        <v>21218.685743999999</v>
      </c>
      <c r="BH378" s="461">
        <v>76110.936801000003</v>
      </c>
      <c r="BI378" s="461">
        <v>43726.251422000001</v>
      </c>
      <c r="BJ378" s="461">
        <v>193973.475645</v>
      </c>
      <c r="BK378" s="461">
        <v>74433.539023000005</v>
      </c>
      <c r="BL378" s="640">
        <v>1172465.5444360001</v>
      </c>
      <c r="BM378" s="461">
        <v>40283.473006</v>
      </c>
      <c r="BN378" s="461">
        <v>152167.680127</v>
      </c>
      <c r="BO378" s="461">
        <v>253196.47993599999</v>
      </c>
      <c r="BP378" s="461">
        <v>30066.161410000001</v>
      </c>
      <c r="BQ378" s="461">
        <v>24786.067027000001</v>
      </c>
      <c r="BR378" s="461">
        <v>304387.42602499999</v>
      </c>
      <c r="BS378" s="461">
        <v>39701.671795000002</v>
      </c>
      <c r="BT378" s="461">
        <v>53016.823598000003</v>
      </c>
      <c r="BU378" s="461">
        <v>36094.114823999997</v>
      </c>
      <c r="BV378" s="461">
        <v>89665.892087</v>
      </c>
      <c r="BW378" s="461">
        <v>45993.404870999999</v>
      </c>
      <c r="BX378" s="461">
        <v>544075.78117500001</v>
      </c>
      <c r="BY378" s="461">
        <v>252629.33214499999</v>
      </c>
      <c r="BZ378" s="461">
        <v>21929.988066000002</v>
      </c>
      <c r="CA378" s="461">
        <v>51464.611853000002</v>
      </c>
    </row>
    <row r="379" spans="1:79" ht="15" x14ac:dyDescent="0.25">
      <c r="A379" s="449">
        <v>272</v>
      </c>
      <c r="B379" s="440"/>
      <c r="C379" s="440"/>
      <c r="D379" s="442" t="s">
        <v>1</v>
      </c>
      <c r="E379" s="461">
        <v>26430.776855</v>
      </c>
      <c r="F379" s="461">
        <v>31533.932935000001</v>
      </c>
      <c r="G379" s="461">
        <v>81954.826929000003</v>
      </c>
      <c r="H379" s="461">
        <v>574925.65778699995</v>
      </c>
      <c r="I379" s="461">
        <v>93413.983179999996</v>
      </c>
      <c r="J379" s="779">
        <v>18750.139297999998</v>
      </c>
      <c r="K379" s="461">
        <v>17560.805842999998</v>
      </c>
      <c r="L379" s="461">
        <v>73399.178975000003</v>
      </c>
      <c r="M379" s="461">
        <v>27279.524948999999</v>
      </c>
      <c r="N379" s="461">
        <v>79824.743505000006</v>
      </c>
      <c r="O379" s="461">
        <v>28190.227287000002</v>
      </c>
      <c r="P379" s="461">
        <v>64362.138744999997</v>
      </c>
      <c r="Q379" s="461">
        <v>19904.228658</v>
      </c>
      <c r="R379" s="461">
        <v>48545.862559000001</v>
      </c>
      <c r="S379" s="461">
        <v>87932.008543999997</v>
      </c>
      <c r="T379" s="461">
        <v>209936.72898099999</v>
      </c>
      <c r="U379" s="461">
        <v>270681.01908699999</v>
      </c>
      <c r="V379" s="461">
        <v>129543.824603</v>
      </c>
      <c r="W379" s="461">
        <v>35325.835448999998</v>
      </c>
      <c r="X379" s="461">
        <v>16507.785888999999</v>
      </c>
      <c r="Y379" s="651">
        <v>18404.897875999999</v>
      </c>
      <c r="Z379" s="652">
        <v>37237.740309000001</v>
      </c>
      <c r="AA379" s="461">
        <v>275847.79988900002</v>
      </c>
      <c r="AB379" s="461">
        <v>68823.890044</v>
      </c>
      <c r="AC379" s="461">
        <v>43408.055755000001</v>
      </c>
      <c r="AD379" s="461">
        <v>188477.64913400001</v>
      </c>
      <c r="AE379" s="461">
        <v>40595.442417999999</v>
      </c>
      <c r="AF379" s="461">
        <v>72097.288931999996</v>
      </c>
      <c r="AG379" s="461">
        <v>76445.253517000005</v>
      </c>
      <c r="AH379" s="461">
        <v>101781.846616</v>
      </c>
      <c r="AI379" s="461">
        <v>21081.814348</v>
      </c>
      <c r="AJ379" s="461">
        <v>91747.846867999993</v>
      </c>
      <c r="AK379" s="461">
        <v>36537.848660000003</v>
      </c>
      <c r="AL379" s="461">
        <v>84968.565243999998</v>
      </c>
      <c r="AM379" s="461">
        <v>114536.11868499999</v>
      </c>
      <c r="AN379" s="461">
        <v>84031.686298000001</v>
      </c>
      <c r="AO379" s="461">
        <v>21495.634419000002</v>
      </c>
      <c r="AP379" s="461">
        <v>66563.082777999996</v>
      </c>
      <c r="AQ379" s="461">
        <v>16481.375330999999</v>
      </c>
      <c r="AR379" s="779">
        <v>23420.467701000001</v>
      </c>
      <c r="AS379" s="461">
        <v>26272.747619000002</v>
      </c>
      <c r="AT379" s="461">
        <v>34480.266989999996</v>
      </c>
      <c r="AU379" s="461">
        <v>156347.18363399999</v>
      </c>
      <c r="AV379" s="461">
        <v>36960.805789999999</v>
      </c>
      <c r="AW379" s="461">
        <v>35759.731672000002</v>
      </c>
      <c r="AX379" s="461">
        <v>125373.47570700001</v>
      </c>
      <c r="AY379" s="461">
        <v>85024.995632000006</v>
      </c>
      <c r="AZ379" s="461">
        <v>38833.833330000001</v>
      </c>
      <c r="BA379" s="461">
        <v>18732.836372999998</v>
      </c>
      <c r="BB379" s="461">
        <v>36259.596604999999</v>
      </c>
      <c r="BC379" s="461">
        <v>16451.357315000001</v>
      </c>
      <c r="BD379" s="461">
        <v>45502.354179000002</v>
      </c>
      <c r="BE379" s="461">
        <v>34462.747696999999</v>
      </c>
      <c r="BF379" s="461">
        <v>29299.182453000001</v>
      </c>
      <c r="BG379" s="461">
        <v>17733.714554999999</v>
      </c>
      <c r="BH379" s="461">
        <v>63819.367963999997</v>
      </c>
      <c r="BI379" s="461">
        <v>36829.335629000001</v>
      </c>
      <c r="BJ379" s="461">
        <v>149743.45622699999</v>
      </c>
      <c r="BK379" s="461">
        <v>54092.891654999999</v>
      </c>
      <c r="BL379" s="640">
        <v>938972.40777699999</v>
      </c>
      <c r="BM379" s="461">
        <v>33714.466727999999</v>
      </c>
      <c r="BN379" s="461">
        <v>104030.72381900001</v>
      </c>
      <c r="BO379" s="461">
        <v>202780.08354299999</v>
      </c>
      <c r="BP379" s="461">
        <v>26413.711413000001</v>
      </c>
      <c r="BQ379" s="461">
        <v>20356.967584999999</v>
      </c>
      <c r="BR379" s="461">
        <v>252093.395399</v>
      </c>
      <c r="BS379" s="461">
        <v>32824.086868999999</v>
      </c>
      <c r="BT379" s="461">
        <v>44973.833854999997</v>
      </c>
      <c r="BU379" s="461">
        <v>30545.681704999999</v>
      </c>
      <c r="BV379" s="461">
        <v>74655.562972999993</v>
      </c>
      <c r="BW379" s="461">
        <v>37934.842256000004</v>
      </c>
      <c r="BX379" s="461">
        <v>449024.51872699999</v>
      </c>
      <c r="BY379" s="461">
        <v>215418.02944799999</v>
      </c>
      <c r="BZ379" s="461">
        <v>19772.429177000002</v>
      </c>
      <c r="CA379" s="461">
        <v>42357.645896000002</v>
      </c>
    </row>
    <row r="380" spans="1:79" ht="15" x14ac:dyDescent="0.25">
      <c r="A380" s="449">
        <v>273</v>
      </c>
      <c r="B380" s="440"/>
      <c r="C380" s="440"/>
      <c r="D380" s="442" t="s">
        <v>452</v>
      </c>
      <c r="E380" s="461">
        <v>15985.519007999999</v>
      </c>
      <c r="F380" s="461">
        <v>19348.870954999999</v>
      </c>
      <c r="G380" s="461">
        <v>50435.771253999999</v>
      </c>
      <c r="H380" s="461">
        <v>353318.44863900001</v>
      </c>
      <c r="I380" s="461">
        <v>58147.117796999999</v>
      </c>
      <c r="J380" s="779">
        <v>11673.701585000001</v>
      </c>
      <c r="K380" s="461">
        <v>11625.077262000001</v>
      </c>
      <c r="L380" s="461">
        <v>44615.776985999997</v>
      </c>
      <c r="M380" s="461">
        <v>17074.609863000001</v>
      </c>
      <c r="N380" s="461">
        <v>63349.883717999997</v>
      </c>
      <c r="O380" s="461">
        <v>17347.902238999999</v>
      </c>
      <c r="P380" s="461">
        <v>38373.332809</v>
      </c>
      <c r="Q380" s="461">
        <v>12233.305279</v>
      </c>
      <c r="R380" s="461">
        <v>30400.247490999998</v>
      </c>
      <c r="S380" s="461">
        <v>66317.004289999997</v>
      </c>
      <c r="T380" s="461">
        <v>129098.518396</v>
      </c>
      <c r="U380" s="461">
        <v>179878.242749</v>
      </c>
      <c r="V380" s="461">
        <v>91751.580696999998</v>
      </c>
      <c r="W380" s="461">
        <v>20469.736658999998</v>
      </c>
      <c r="X380" s="461">
        <v>9940.4396940000006</v>
      </c>
      <c r="Y380" s="651">
        <v>11482.70868</v>
      </c>
      <c r="Z380" s="652">
        <v>22976.721637999999</v>
      </c>
      <c r="AA380" s="461">
        <v>178003.60795100001</v>
      </c>
      <c r="AB380" s="461">
        <v>53001.349402</v>
      </c>
      <c r="AC380" s="461">
        <v>27455.61796</v>
      </c>
      <c r="AD380" s="461">
        <v>118147.60948299999</v>
      </c>
      <c r="AE380" s="461">
        <v>24724.504196999998</v>
      </c>
      <c r="AF380" s="461">
        <v>44182.158230000001</v>
      </c>
      <c r="AG380" s="461">
        <v>58704.115963999997</v>
      </c>
      <c r="AH380" s="461">
        <v>73863.031314000007</v>
      </c>
      <c r="AI380" s="461">
        <v>13066.768114</v>
      </c>
      <c r="AJ380" s="461">
        <v>55837.719683000003</v>
      </c>
      <c r="AK380" s="461">
        <v>21788.888143</v>
      </c>
      <c r="AL380" s="461">
        <v>53720.477825000002</v>
      </c>
      <c r="AM380" s="461">
        <v>70464.302091000005</v>
      </c>
      <c r="AN380" s="461">
        <v>68180.018058999995</v>
      </c>
      <c r="AO380" s="461">
        <v>13646.930635999999</v>
      </c>
      <c r="AP380" s="461">
        <v>40822.225586</v>
      </c>
      <c r="AQ380" s="461">
        <v>9802.8445539999993</v>
      </c>
      <c r="AR380" s="779">
        <v>14500.385824000001</v>
      </c>
      <c r="AS380" s="461">
        <v>16607.007943000001</v>
      </c>
      <c r="AT380" s="461">
        <v>21291.788005999999</v>
      </c>
      <c r="AU380" s="461">
        <v>105404.32006300001</v>
      </c>
      <c r="AV380" s="461">
        <v>22824.150345999999</v>
      </c>
      <c r="AW380" s="461">
        <v>22373.941717999998</v>
      </c>
      <c r="AX380" s="461">
        <v>87554.399663000004</v>
      </c>
      <c r="AY380" s="461">
        <v>54812.274550000002</v>
      </c>
      <c r="AZ380" s="461">
        <v>28757.769251000002</v>
      </c>
      <c r="BA380" s="461">
        <v>12714.715388000001</v>
      </c>
      <c r="BB380" s="461">
        <v>29142.664670999999</v>
      </c>
      <c r="BC380" s="461">
        <v>10227.938679000001</v>
      </c>
      <c r="BD380" s="461">
        <v>27786.036676</v>
      </c>
      <c r="BE380" s="461">
        <v>22589.121772999999</v>
      </c>
      <c r="BF380" s="461">
        <v>17364.930114999999</v>
      </c>
      <c r="BG380" s="461">
        <v>11499.470453</v>
      </c>
      <c r="BH380" s="461">
        <v>39970.848994</v>
      </c>
      <c r="BI380" s="461">
        <v>22947.537143000001</v>
      </c>
      <c r="BJ380" s="461">
        <v>108502.997497</v>
      </c>
      <c r="BK380" s="461">
        <v>41579.521838000001</v>
      </c>
      <c r="BL380" s="640">
        <v>600808.43343099998</v>
      </c>
      <c r="BM380" s="461">
        <v>20672.590555999999</v>
      </c>
      <c r="BN380" s="461">
        <v>85598.833927</v>
      </c>
      <c r="BO380" s="461">
        <v>133678.02462899999</v>
      </c>
      <c r="BP380" s="461">
        <v>16511.356268</v>
      </c>
      <c r="BQ380" s="461">
        <v>13860.939392</v>
      </c>
      <c r="BR380" s="461">
        <v>155963.08750200001</v>
      </c>
      <c r="BS380" s="461">
        <v>20767.306789999999</v>
      </c>
      <c r="BT380" s="461">
        <v>27664.336845999998</v>
      </c>
      <c r="BU380" s="461">
        <v>18695.368966000002</v>
      </c>
      <c r="BV380" s="461">
        <v>46347.838651999999</v>
      </c>
      <c r="BW380" s="461">
        <v>25014.426157999998</v>
      </c>
      <c r="BX380" s="461">
        <v>282562.29270500003</v>
      </c>
      <c r="BY380" s="461">
        <v>133973.94736399999</v>
      </c>
      <c r="BZ380" s="461">
        <v>11054.714373000001</v>
      </c>
      <c r="CA380" s="461">
        <v>27648.333686000002</v>
      </c>
    </row>
    <row r="381" spans="1:79" ht="15" x14ac:dyDescent="0.25">
      <c r="A381" s="449">
        <v>274</v>
      </c>
      <c r="B381" s="443"/>
      <c r="C381" s="443" t="s">
        <v>560</v>
      </c>
      <c r="D381" s="444" t="s">
        <v>0</v>
      </c>
      <c r="E381" s="462">
        <v>188.33605499999999</v>
      </c>
      <c r="F381" s="462">
        <v>230.912173</v>
      </c>
      <c r="G381" s="462">
        <v>640.60506999999996</v>
      </c>
      <c r="H381" s="462">
        <v>8411.5121839999993</v>
      </c>
      <c r="I381" s="462">
        <v>768.32922299999996</v>
      </c>
      <c r="J381" s="780">
        <v>127.04420399999999</v>
      </c>
      <c r="K381" s="462">
        <v>125.220906</v>
      </c>
      <c r="L381" s="462">
        <v>631.95515699999999</v>
      </c>
      <c r="M381" s="462">
        <v>176.04879299999999</v>
      </c>
      <c r="N381" s="462">
        <v>806.94833600000004</v>
      </c>
      <c r="O381" s="462">
        <v>202.893383</v>
      </c>
      <c r="P381" s="462">
        <v>521.64245100000005</v>
      </c>
      <c r="Q381" s="462">
        <v>149.62259599999999</v>
      </c>
      <c r="R381" s="462">
        <v>337.99989099999999</v>
      </c>
      <c r="S381" s="462">
        <v>1039.8123210000001</v>
      </c>
      <c r="T381" s="462">
        <v>1979.3004109999999</v>
      </c>
      <c r="U381" s="462">
        <v>5635.2670470000003</v>
      </c>
      <c r="V381" s="462">
        <v>1316.9820870000001</v>
      </c>
      <c r="W381" s="462">
        <v>275.34404999999998</v>
      </c>
      <c r="X381" s="462">
        <v>141.569636</v>
      </c>
      <c r="Y381" s="653">
        <v>126.889708</v>
      </c>
      <c r="Z381" s="654">
        <v>109</v>
      </c>
      <c r="AA381" s="462">
        <v>3439.2020520000001</v>
      </c>
      <c r="AB381" s="462">
        <v>930.37822500000004</v>
      </c>
      <c r="AC381" s="462">
        <v>347.73767199999998</v>
      </c>
      <c r="AD381" s="462">
        <v>1632.445917</v>
      </c>
      <c r="AE381" s="462">
        <v>324.19655299999999</v>
      </c>
      <c r="AF381" s="462">
        <v>572.46549500000003</v>
      </c>
      <c r="AG381" s="462">
        <v>707.74089400000003</v>
      </c>
      <c r="AH381" s="462">
        <v>992.26924799999995</v>
      </c>
      <c r="AI381" s="462">
        <v>148.43828300000001</v>
      </c>
      <c r="AJ381" s="462">
        <v>746.21812199999999</v>
      </c>
      <c r="AK381" s="462">
        <v>275.60231599999997</v>
      </c>
      <c r="AL381" s="462">
        <v>704.11376299999995</v>
      </c>
      <c r="AM381" s="462">
        <v>871.50294599999995</v>
      </c>
      <c r="AN381" s="462">
        <v>1067.859592</v>
      </c>
      <c r="AO381" s="462">
        <v>150.21910600000001</v>
      </c>
      <c r="AP381" s="462">
        <v>505.56804699999998</v>
      </c>
      <c r="AQ381" s="462">
        <v>117.92736600000001</v>
      </c>
      <c r="AR381" s="780">
        <v>183.855943</v>
      </c>
      <c r="AS381" s="462">
        <v>170.957876</v>
      </c>
      <c r="AT381" s="462">
        <v>251.70317800000001</v>
      </c>
      <c r="AU381" s="462">
        <v>2200.9381549999998</v>
      </c>
      <c r="AV381" s="462">
        <v>332.00767100000002</v>
      </c>
      <c r="AW381" s="462">
        <v>296.592264</v>
      </c>
      <c r="AX381" s="462">
        <v>1166.387954</v>
      </c>
      <c r="AY381" s="462">
        <v>658.01104699999996</v>
      </c>
      <c r="AZ381" s="462">
        <v>545.65216999999996</v>
      </c>
      <c r="BA381" s="462">
        <v>147.75402099999999</v>
      </c>
      <c r="BB381" s="462">
        <v>365.10281900000001</v>
      </c>
      <c r="BC381" s="462">
        <v>131.06819300000001</v>
      </c>
      <c r="BD381" s="462">
        <v>313.48235699999998</v>
      </c>
      <c r="BE381" s="462">
        <v>250.92490900000001</v>
      </c>
      <c r="BF381" s="462">
        <v>225.899078</v>
      </c>
      <c r="BG381" s="462">
        <v>132.69852499999999</v>
      </c>
      <c r="BH381" s="462">
        <v>445.52446099999997</v>
      </c>
      <c r="BI381" s="462">
        <v>275.36769099999998</v>
      </c>
      <c r="BJ381" s="462">
        <v>1704.3871119999999</v>
      </c>
      <c r="BK381" s="462">
        <v>789.59237299999995</v>
      </c>
      <c r="BL381" s="641">
        <v>14615.745008</v>
      </c>
      <c r="BM381" s="462">
        <v>250.37138300000001</v>
      </c>
      <c r="BN381" s="462">
        <v>1410.241833</v>
      </c>
      <c r="BO381" s="462">
        <v>3138.1056450000001</v>
      </c>
      <c r="BP381" s="462">
        <v>231.553281</v>
      </c>
      <c r="BQ381" s="462">
        <v>176.92700300000001</v>
      </c>
      <c r="BR381" s="462">
        <v>3141.4007419999998</v>
      </c>
      <c r="BS381" s="462">
        <v>223.205624</v>
      </c>
      <c r="BT381" s="462">
        <v>379.79326900000001</v>
      </c>
      <c r="BU381" s="462">
        <v>228.94698</v>
      </c>
      <c r="BV381" s="462">
        <v>539.97305100000005</v>
      </c>
      <c r="BW381" s="462">
        <v>302.04425400000002</v>
      </c>
      <c r="BX381" s="462">
        <v>5998.3973990000004</v>
      </c>
      <c r="BY381" s="462">
        <v>2119.7206999999999</v>
      </c>
      <c r="BZ381" s="462">
        <v>166.647583</v>
      </c>
      <c r="CA381" s="462">
        <v>321.422597</v>
      </c>
    </row>
    <row r="382" spans="1:79" ht="15" x14ac:dyDescent="0.25">
      <c r="A382" s="449">
        <v>275</v>
      </c>
      <c r="B382" s="443"/>
      <c r="C382" s="443"/>
      <c r="D382" s="444" t="s">
        <v>451</v>
      </c>
      <c r="E382" s="462">
        <v>610.43969000000004</v>
      </c>
      <c r="F382" s="462">
        <v>715.93441099999995</v>
      </c>
      <c r="G382" s="462">
        <v>1993.319291</v>
      </c>
      <c r="H382" s="462">
        <v>24149.135951</v>
      </c>
      <c r="I382" s="462">
        <v>2261.6511230000001</v>
      </c>
      <c r="J382" s="780">
        <v>427.75846999999999</v>
      </c>
      <c r="K382" s="462">
        <v>383.83712400000002</v>
      </c>
      <c r="L382" s="462">
        <v>1676.666277</v>
      </c>
      <c r="M382" s="462">
        <v>556.45147199999997</v>
      </c>
      <c r="N382" s="462">
        <v>2696.8665980000001</v>
      </c>
      <c r="O382" s="462">
        <v>613.78321400000004</v>
      </c>
      <c r="P382" s="462">
        <v>1535.7086489999999</v>
      </c>
      <c r="Q382" s="462">
        <v>328</v>
      </c>
      <c r="R382" s="462">
        <v>1114.058597</v>
      </c>
      <c r="S382" s="462">
        <v>2678.1718179999998</v>
      </c>
      <c r="T382" s="462">
        <v>6145.7042680000004</v>
      </c>
      <c r="U382" s="462">
        <v>12049.585129999999</v>
      </c>
      <c r="V382" s="462">
        <v>4093.5218610000002</v>
      </c>
      <c r="W382" s="462">
        <v>770.40046400000006</v>
      </c>
      <c r="X382" s="462">
        <v>329.03171700000001</v>
      </c>
      <c r="Y382" s="653">
        <v>389.13370600000002</v>
      </c>
      <c r="Z382" s="654">
        <v>479</v>
      </c>
      <c r="AA382" s="462">
        <v>8886.9862460000004</v>
      </c>
      <c r="AB382" s="462">
        <v>1983.17362</v>
      </c>
      <c r="AC382" s="462">
        <v>944.88788699999998</v>
      </c>
      <c r="AD382" s="462">
        <v>5562.527994</v>
      </c>
      <c r="AE382" s="462">
        <v>872.21854699999994</v>
      </c>
      <c r="AF382" s="462">
        <v>1809.569064</v>
      </c>
      <c r="AG382" s="462">
        <v>2563.7000990000001</v>
      </c>
      <c r="AH382" s="462">
        <v>3086.9453279999998</v>
      </c>
      <c r="AI382" s="462">
        <v>501.47920599999998</v>
      </c>
      <c r="AJ382" s="462">
        <v>2260.9801149999998</v>
      </c>
      <c r="AK382" s="462">
        <v>852.18373799999995</v>
      </c>
      <c r="AL382" s="462">
        <v>1895.784707</v>
      </c>
      <c r="AM382" s="462">
        <v>2646.414014</v>
      </c>
      <c r="AN382" s="462">
        <v>2557.1049899999998</v>
      </c>
      <c r="AO382" s="462">
        <v>473.33490899999998</v>
      </c>
      <c r="AP382" s="462">
        <v>1479.0887849999999</v>
      </c>
      <c r="AQ382" s="462">
        <v>367.02800200000001</v>
      </c>
      <c r="AR382" s="780">
        <v>517.17021499999998</v>
      </c>
      <c r="AS382" s="462">
        <v>549.09284000000002</v>
      </c>
      <c r="AT382" s="462">
        <v>770.30416700000001</v>
      </c>
      <c r="AU382" s="462">
        <v>5716.1005080000004</v>
      </c>
      <c r="AV382" s="462">
        <v>790.24791800000003</v>
      </c>
      <c r="AW382" s="462">
        <v>811.62095499999998</v>
      </c>
      <c r="AX382" s="462">
        <v>3741.644119</v>
      </c>
      <c r="AY382" s="462">
        <v>1916.6052219999999</v>
      </c>
      <c r="AZ382" s="462">
        <v>1550.942808</v>
      </c>
      <c r="BA382" s="462">
        <v>444.08566400000001</v>
      </c>
      <c r="BB382" s="462">
        <v>1204.90663</v>
      </c>
      <c r="BC382" s="462">
        <v>379.10234300000002</v>
      </c>
      <c r="BD382" s="462">
        <v>957.94903799999997</v>
      </c>
      <c r="BE382" s="462">
        <v>797.21811500000001</v>
      </c>
      <c r="BF382" s="462">
        <v>683.54845499999999</v>
      </c>
      <c r="BG382" s="462">
        <v>385.683336</v>
      </c>
      <c r="BH382" s="462">
        <v>1365.627661</v>
      </c>
      <c r="BI382" s="462">
        <v>864.61863500000004</v>
      </c>
      <c r="BJ382" s="462">
        <v>4765.4433829999998</v>
      </c>
      <c r="BK382" s="462">
        <v>2265.4644060000001</v>
      </c>
      <c r="BL382" s="641">
        <v>37829.064897999997</v>
      </c>
      <c r="BM382" s="462">
        <v>820.63574200000005</v>
      </c>
      <c r="BN382" s="462">
        <v>4896.1749540000001</v>
      </c>
      <c r="BO382" s="462">
        <v>7046.231194</v>
      </c>
      <c r="BP382" s="462">
        <v>568.76231399999995</v>
      </c>
      <c r="BQ382" s="462">
        <v>463.815922</v>
      </c>
      <c r="BR382" s="462">
        <v>9576.6457869999995</v>
      </c>
      <c r="BS382" s="462">
        <v>754.22353899999996</v>
      </c>
      <c r="BT382" s="462">
        <v>1032.915137</v>
      </c>
      <c r="BU382" s="462">
        <v>688.77318300000002</v>
      </c>
      <c r="BV382" s="462">
        <v>1750.878371</v>
      </c>
      <c r="BW382" s="462">
        <v>874.405033</v>
      </c>
      <c r="BX382" s="462">
        <v>16047.516847000001</v>
      </c>
      <c r="BY382" s="462">
        <v>5372.337485</v>
      </c>
      <c r="BZ382" s="462">
        <v>405.66476699999998</v>
      </c>
      <c r="CA382" s="462">
        <v>971.99355100000002</v>
      </c>
    </row>
    <row r="383" spans="1:79" ht="15" x14ac:dyDescent="0.25">
      <c r="A383" s="449">
        <v>276</v>
      </c>
      <c r="B383" s="443"/>
      <c r="C383" s="443"/>
      <c r="D383" s="444" t="s">
        <v>1</v>
      </c>
      <c r="E383" s="462">
        <v>515.78725799999995</v>
      </c>
      <c r="F383" s="462">
        <v>617.145668</v>
      </c>
      <c r="G383" s="462">
        <v>1758.606342</v>
      </c>
      <c r="H383" s="462">
        <v>30296.150312999998</v>
      </c>
      <c r="I383" s="462">
        <v>2030.7719959999999</v>
      </c>
      <c r="J383" s="780">
        <v>355.22646800000001</v>
      </c>
      <c r="K383" s="462">
        <v>312.80077799999998</v>
      </c>
      <c r="L383" s="462">
        <v>1582.418582</v>
      </c>
      <c r="M383" s="462">
        <v>484.56041800000003</v>
      </c>
      <c r="N383" s="462">
        <v>1812.832713</v>
      </c>
      <c r="O383" s="462">
        <v>532.48360300000002</v>
      </c>
      <c r="P383" s="462">
        <v>1402.9974299999999</v>
      </c>
      <c r="Q383" s="462">
        <v>269</v>
      </c>
      <c r="R383" s="462">
        <v>940.06692499999997</v>
      </c>
      <c r="S383" s="462">
        <v>2086.2093639999998</v>
      </c>
      <c r="T383" s="462">
        <v>5887.9369139999999</v>
      </c>
      <c r="U383" s="462">
        <v>14535.180208</v>
      </c>
      <c r="V383" s="462">
        <v>3303.785249</v>
      </c>
      <c r="W383" s="462">
        <v>686.375586</v>
      </c>
      <c r="X383" s="462">
        <v>298.35251799999998</v>
      </c>
      <c r="Y383" s="653">
        <v>324.520848</v>
      </c>
      <c r="Z383" s="654">
        <v>437</v>
      </c>
      <c r="AA383" s="462">
        <v>9078.3095830000002</v>
      </c>
      <c r="AB383" s="462">
        <v>1556.9159709999999</v>
      </c>
      <c r="AC383" s="462">
        <v>815.46418700000004</v>
      </c>
      <c r="AD383" s="462">
        <v>5073.7186410000004</v>
      </c>
      <c r="AE383" s="462">
        <v>767.18599400000005</v>
      </c>
      <c r="AF383" s="462">
        <v>1587.6696810000001</v>
      </c>
      <c r="AG383" s="462">
        <v>1719.929216</v>
      </c>
      <c r="AH383" s="462">
        <v>2301.142472</v>
      </c>
      <c r="AI383" s="462">
        <v>417.88551799999999</v>
      </c>
      <c r="AJ383" s="462">
        <v>2039.234203</v>
      </c>
      <c r="AK383" s="462">
        <v>743.06972499999995</v>
      </c>
      <c r="AL383" s="462">
        <v>1685.9872439999999</v>
      </c>
      <c r="AM383" s="462">
        <v>2333.54394</v>
      </c>
      <c r="AN383" s="462">
        <v>1873.6941200000001</v>
      </c>
      <c r="AO383" s="462">
        <v>406.77678400000002</v>
      </c>
      <c r="AP383" s="462">
        <v>1294.681</v>
      </c>
      <c r="AQ383" s="462">
        <v>314.87512700000002</v>
      </c>
      <c r="AR383" s="780">
        <v>445.37607000000003</v>
      </c>
      <c r="AS383" s="462">
        <v>469.44823600000001</v>
      </c>
      <c r="AT383" s="462">
        <v>657.37343499999997</v>
      </c>
      <c r="AU383" s="462">
        <v>5278.8156410000001</v>
      </c>
      <c r="AV383" s="462">
        <v>714.10305800000003</v>
      </c>
      <c r="AW383" s="462">
        <v>710.62674600000003</v>
      </c>
      <c r="AX383" s="462">
        <v>4200.0291109999998</v>
      </c>
      <c r="AY383" s="462">
        <v>1619.710687</v>
      </c>
      <c r="AZ383" s="462">
        <v>1042.8458250000001</v>
      </c>
      <c r="BA383" s="462">
        <v>368.059507</v>
      </c>
      <c r="BB383" s="462">
        <v>792.80968600000006</v>
      </c>
      <c r="BC383" s="462">
        <v>325.61395099999999</v>
      </c>
      <c r="BD383" s="462">
        <v>815.66599799999995</v>
      </c>
      <c r="BE383" s="462">
        <v>661.242796</v>
      </c>
      <c r="BF383" s="462">
        <v>593.36885600000005</v>
      </c>
      <c r="BG383" s="462">
        <v>325.47247700000003</v>
      </c>
      <c r="BH383" s="462">
        <v>1168.8334239999999</v>
      </c>
      <c r="BI383" s="462">
        <v>733.35256900000002</v>
      </c>
      <c r="BJ383" s="462">
        <v>3912.7055959999998</v>
      </c>
      <c r="BK383" s="462">
        <v>1509.3766619999999</v>
      </c>
      <c r="BL383" s="641">
        <v>48510.157747999998</v>
      </c>
      <c r="BM383" s="462">
        <v>704.48081200000001</v>
      </c>
      <c r="BN383" s="462">
        <v>3022.4658159999999</v>
      </c>
      <c r="BO383" s="462">
        <v>7438.3719229999997</v>
      </c>
      <c r="BP383" s="462">
        <v>508.50434100000001</v>
      </c>
      <c r="BQ383" s="462">
        <v>382.92174399999999</v>
      </c>
      <c r="BR383" s="462">
        <v>11310.347502000001</v>
      </c>
      <c r="BS383" s="462">
        <v>629.37380299999995</v>
      </c>
      <c r="BT383" s="462">
        <v>911.49607700000001</v>
      </c>
      <c r="BU383" s="462">
        <v>590.992211</v>
      </c>
      <c r="BV383" s="462">
        <v>1513.523555</v>
      </c>
      <c r="BW383" s="462">
        <v>728.04310199999998</v>
      </c>
      <c r="BX383" s="462">
        <v>17944.122743</v>
      </c>
      <c r="BY383" s="462">
        <v>5101.8821710000002</v>
      </c>
      <c r="BZ383" s="462">
        <v>377.33755000000002</v>
      </c>
      <c r="CA383" s="462">
        <v>813.60661200000004</v>
      </c>
    </row>
    <row r="384" spans="1:79" ht="15" x14ac:dyDescent="0.25">
      <c r="A384" s="449">
        <v>277</v>
      </c>
      <c r="B384" s="443"/>
      <c r="C384" s="443"/>
      <c r="D384" s="444" t="s">
        <v>452</v>
      </c>
      <c r="E384" s="462">
        <v>310.41929900000002</v>
      </c>
      <c r="F384" s="462">
        <v>373.96425599999998</v>
      </c>
      <c r="G384" s="462">
        <v>991.55250999999998</v>
      </c>
      <c r="H384" s="462">
        <v>7860.2093640000003</v>
      </c>
      <c r="I384" s="462">
        <v>1149.7969860000001</v>
      </c>
      <c r="J384" s="780">
        <v>219.16105899999999</v>
      </c>
      <c r="K384" s="462">
        <v>202.982708</v>
      </c>
      <c r="L384" s="462">
        <v>838.03159200000005</v>
      </c>
      <c r="M384" s="462">
        <v>301.79351000000003</v>
      </c>
      <c r="N384" s="462">
        <v>1061.7554929999999</v>
      </c>
      <c r="O384" s="462">
        <v>324.62473</v>
      </c>
      <c r="P384" s="462">
        <v>752.45633099999998</v>
      </c>
      <c r="Q384" s="462">
        <v>125</v>
      </c>
      <c r="R384" s="462">
        <v>575.229018</v>
      </c>
      <c r="S384" s="462">
        <v>1076.461194</v>
      </c>
      <c r="T384" s="462">
        <v>2751.599929</v>
      </c>
      <c r="U384" s="462">
        <v>3056.4350250000002</v>
      </c>
      <c r="V384" s="462">
        <v>1626.714894</v>
      </c>
      <c r="W384" s="462">
        <v>389.40674300000001</v>
      </c>
      <c r="X384" s="462">
        <v>177.09419399999999</v>
      </c>
      <c r="Y384" s="653">
        <v>200.682592</v>
      </c>
      <c r="Z384" s="654">
        <v>309</v>
      </c>
      <c r="AA384" s="462">
        <v>3526.099115</v>
      </c>
      <c r="AB384" s="462">
        <v>867.19043399999998</v>
      </c>
      <c r="AC384" s="462">
        <v>507.43359900000002</v>
      </c>
      <c r="AD384" s="462">
        <v>2517.4631370000002</v>
      </c>
      <c r="AE384" s="462">
        <v>456.56366400000002</v>
      </c>
      <c r="AF384" s="462">
        <v>904.47495500000002</v>
      </c>
      <c r="AG384" s="462">
        <v>997.73543700000005</v>
      </c>
      <c r="AH384" s="462">
        <v>1287.5537440000001</v>
      </c>
      <c r="AI384" s="462">
        <v>254.63192900000001</v>
      </c>
      <c r="AJ384" s="462">
        <v>1090.8777339999999</v>
      </c>
      <c r="AK384" s="462">
        <v>422.807298</v>
      </c>
      <c r="AL384" s="462">
        <v>885.57406500000002</v>
      </c>
      <c r="AM384" s="462">
        <v>1308.929009</v>
      </c>
      <c r="AN384" s="462">
        <v>1096.8356690000001</v>
      </c>
      <c r="AO384" s="462">
        <v>252.06573800000001</v>
      </c>
      <c r="AP384" s="462">
        <v>733.45782999999994</v>
      </c>
      <c r="AQ384" s="462">
        <v>186.79830899999999</v>
      </c>
      <c r="AR384" s="780">
        <v>271.24685399999998</v>
      </c>
      <c r="AS384" s="462">
        <v>293.638847</v>
      </c>
      <c r="AT384" s="462">
        <v>397.16909700000002</v>
      </c>
      <c r="AU384" s="462">
        <v>1976.5025450000001</v>
      </c>
      <c r="AV384" s="462">
        <v>424.351043</v>
      </c>
      <c r="AW384" s="462">
        <v>423.63884400000001</v>
      </c>
      <c r="AX384" s="462">
        <v>1657.7494859999999</v>
      </c>
      <c r="AY384" s="462">
        <v>1002.70561</v>
      </c>
      <c r="AZ384" s="462">
        <v>496.80448999999999</v>
      </c>
      <c r="BA384" s="462">
        <v>242.89257499999999</v>
      </c>
      <c r="BB384" s="462">
        <v>477.67989699999998</v>
      </c>
      <c r="BC384" s="462">
        <v>198.797076</v>
      </c>
      <c r="BD384" s="462">
        <v>491.77145200000001</v>
      </c>
      <c r="BE384" s="462">
        <v>415.43735299999997</v>
      </c>
      <c r="BF384" s="462">
        <v>348.88168000000002</v>
      </c>
      <c r="BG384" s="462">
        <v>207.08473599999999</v>
      </c>
      <c r="BH384" s="462">
        <v>701.022873</v>
      </c>
      <c r="BI384" s="462">
        <v>450.716364</v>
      </c>
      <c r="BJ384" s="462">
        <v>1996.3873369999999</v>
      </c>
      <c r="BK384" s="462">
        <v>708.32575599999996</v>
      </c>
      <c r="BL384" s="641">
        <v>11677.651381</v>
      </c>
      <c r="BM384" s="462">
        <v>413.27029700000003</v>
      </c>
      <c r="BN384" s="462">
        <v>1493.343486</v>
      </c>
      <c r="BO384" s="462">
        <v>2608.7633649999998</v>
      </c>
      <c r="BP384" s="462">
        <v>309.08165700000001</v>
      </c>
      <c r="BQ384" s="462">
        <v>256.96076900000003</v>
      </c>
      <c r="BR384" s="462">
        <v>3394.7463680000001</v>
      </c>
      <c r="BS384" s="462">
        <v>390.77858900000001</v>
      </c>
      <c r="BT384" s="462">
        <v>526.18693800000005</v>
      </c>
      <c r="BU384" s="462">
        <v>354.03249199999999</v>
      </c>
      <c r="BV384" s="462">
        <v>869.64970200000005</v>
      </c>
      <c r="BW384" s="462">
        <v>470.22383600000001</v>
      </c>
      <c r="BX384" s="462">
        <v>5630.8916399999998</v>
      </c>
      <c r="BY384" s="462">
        <v>2446.2345740000001</v>
      </c>
      <c r="BZ384" s="462">
        <v>201.346418</v>
      </c>
      <c r="CA384" s="462">
        <v>514.205063</v>
      </c>
    </row>
    <row r="385" spans="1:79" ht="15" x14ac:dyDescent="0.25">
      <c r="A385" s="449">
        <v>278</v>
      </c>
      <c r="B385" s="440"/>
      <c r="C385" s="441" t="s">
        <v>561</v>
      </c>
      <c r="D385" s="442" t="s">
        <v>0</v>
      </c>
      <c r="E385" s="461">
        <v>0.63924300000000001</v>
      </c>
      <c r="F385" s="461">
        <v>2.0604170000000002</v>
      </c>
      <c r="G385" s="461">
        <v>35.091945000000003</v>
      </c>
      <c r="H385" s="461">
        <v>3877.9175989999999</v>
      </c>
      <c r="I385" s="461">
        <v>50.286912999999998</v>
      </c>
      <c r="J385" s="779">
        <v>0.65744000000000002</v>
      </c>
      <c r="K385" s="461">
        <v>2.104835</v>
      </c>
      <c r="L385" s="461">
        <v>71.470733999999993</v>
      </c>
      <c r="M385" s="461">
        <v>0.76993699999999998</v>
      </c>
      <c r="N385" s="461">
        <v>211.37300500000001</v>
      </c>
      <c r="O385" s="461">
        <v>1.556343</v>
      </c>
      <c r="P385" s="461">
        <v>41.666956999999996</v>
      </c>
      <c r="Q385" s="461">
        <v>0.68327199999999999</v>
      </c>
      <c r="R385" s="461">
        <v>6.4047530000000004</v>
      </c>
      <c r="S385" s="461">
        <v>318.66694699999999</v>
      </c>
      <c r="T385" s="461">
        <v>408.09719899999999</v>
      </c>
      <c r="U385" s="461">
        <v>3718.6831769999999</v>
      </c>
      <c r="V385" s="461">
        <v>387.69667399999997</v>
      </c>
      <c r="W385" s="461">
        <v>9.3194499999999998</v>
      </c>
      <c r="X385" s="461">
        <v>1.2853060000000001</v>
      </c>
      <c r="Y385" s="651">
        <v>0.55875699999999995</v>
      </c>
      <c r="Z385" s="652">
        <v>2.0609760000000001</v>
      </c>
      <c r="AA385" s="461">
        <v>1264.635397</v>
      </c>
      <c r="AB385" s="461">
        <v>298.51934799999998</v>
      </c>
      <c r="AC385" s="461">
        <v>8.1083429999999996</v>
      </c>
      <c r="AD385" s="461">
        <v>234.76028500000001</v>
      </c>
      <c r="AE385" s="461">
        <v>7.1067419999999997</v>
      </c>
      <c r="AF385" s="461">
        <v>29.421384</v>
      </c>
      <c r="AG385" s="461">
        <v>160.76012299999999</v>
      </c>
      <c r="AH385" s="461">
        <v>222.23959600000001</v>
      </c>
      <c r="AI385" s="461">
        <v>1.6919759999999999</v>
      </c>
      <c r="AJ385" s="461">
        <v>86.462992</v>
      </c>
      <c r="AK385" s="461">
        <v>13.016102999999999</v>
      </c>
      <c r="AL385" s="461">
        <v>135.84318400000001</v>
      </c>
      <c r="AM385" s="461">
        <v>52.914679</v>
      </c>
      <c r="AN385" s="461">
        <v>302.355547</v>
      </c>
      <c r="AO385" s="461">
        <v>4.4506480000000002</v>
      </c>
      <c r="AP385" s="461">
        <v>51.063938999999998</v>
      </c>
      <c r="AQ385" s="461">
        <v>0.15962299999999999</v>
      </c>
      <c r="AR385" s="779">
        <v>2.777911</v>
      </c>
      <c r="AS385" s="461">
        <v>0.83963500000000002</v>
      </c>
      <c r="AT385" s="461">
        <v>4.6677090000000003</v>
      </c>
      <c r="AU385" s="461">
        <v>1034.0026829999999</v>
      </c>
      <c r="AV385" s="461">
        <v>14.332337000000001</v>
      </c>
      <c r="AW385" s="461">
        <v>11.799704999999999</v>
      </c>
      <c r="AX385" s="461">
        <v>220.04903899999999</v>
      </c>
      <c r="AY385" s="461">
        <v>13.302951</v>
      </c>
      <c r="AZ385" s="461">
        <v>225.80850100000001</v>
      </c>
      <c r="BA385" s="461">
        <v>2.642617</v>
      </c>
      <c r="BB385" s="461">
        <v>89.588132999999999</v>
      </c>
      <c r="BC385" s="461">
        <v>1.0712189999999999</v>
      </c>
      <c r="BD385" s="461">
        <v>3.1086689999999999</v>
      </c>
      <c r="BE385" s="461">
        <v>9.3223000000000003</v>
      </c>
      <c r="BF385" s="461">
        <v>2.130242</v>
      </c>
      <c r="BG385" s="461">
        <v>1.8849670000000001</v>
      </c>
      <c r="BH385" s="461">
        <v>14.172832</v>
      </c>
      <c r="BI385" s="461">
        <v>2.9149880000000001</v>
      </c>
      <c r="BJ385" s="461">
        <v>446.573553</v>
      </c>
      <c r="BK385" s="461">
        <v>363.23894999999999</v>
      </c>
      <c r="BL385" s="640">
        <v>8367.4465199999995</v>
      </c>
      <c r="BM385" s="461">
        <v>8.2008729999999996</v>
      </c>
      <c r="BN385" s="461">
        <v>601.41398700000002</v>
      </c>
      <c r="BO385" s="461">
        <v>1588.5704109999999</v>
      </c>
      <c r="BP385" s="461">
        <v>6.8233879999999996</v>
      </c>
      <c r="BQ385" s="461">
        <v>1.7488140000000001</v>
      </c>
      <c r="BR385" s="461">
        <v>1217.8147289999999</v>
      </c>
      <c r="BS385" s="461">
        <v>2.07884</v>
      </c>
      <c r="BT385" s="461">
        <v>32.311602000000001</v>
      </c>
      <c r="BU385" s="461">
        <v>5.3129730000000004</v>
      </c>
      <c r="BV385" s="461">
        <v>31.117016</v>
      </c>
      <c r="BW385" s="461">
        <v>3.5235629999999998</v>
      </c>
      <c r="BX385" s="461">
        <v>2573.06151</v>
      </c>
      <c r="BY385" s="461">
        <v>495.22790500000002</v>
      </c>
      <c r="BZ385" s="461">
        <v>12.686908000000001</v>
      </c>
      <c r="CA385" s="461">
        <v>5.942253</v>
      </c>
    </row>
    <row r="386" spans="1:79" ht="15" x14ac:dyDescent="0.25">
      <c r="A386" s="449">
        <v>279</v>
      </c>
      <c r="B386" s="440"/>
      <c r="C386" s="440"/>
      <c r="D386" s="442" t="s">
        <v>451</v>
      </c>
      <c r="E386" s="461">
        <v>1.2899430000000001</v>
      </c>
      <c r="F386" s="461">
        <v>3.9204400000000001</v>
      </c>
      <c r="G386" s="461">
        <v>80.875658999999999</v>
      </c>
      <c r="H386" s="461">
        <v>9385.4526279999991</v>
      </c>
      <c r="I386" s="461">
        <v>90.022642000000005</v>
      </c>
      <c r="J386" s="779">
        <v>1.5842940000000001</v>
      </c>
      <c r="K386" s="461">
        <v>4.2750820000000003</v>
      </c>
      <c r="L386" s="461">
        <v>85.526590999999996</v>
      </c>
      <c r="M386" s="461">
        <v>1.4868980000000001</v>
      </c>
      <c r="N386" s="461">
        <v>828.88809400000002</v>
      </c>
      <c r="O386" s="461">
        <v>2.6053120000000001</v>
      </c>
      <c r="P386" s="461">
        <v>67.028784000000002</v>
      </c>
      <c r="Q386" s="461">
        <v>0.70622799999999997</v>
      </c>
      <c r="R386" s="461">
        <v>8.6369019999999992</v>
      </c>
      <c r="S386" s="461">
        <v>829.49628299999995</v>
      </c>
      <c r="T386" s="461">
        <v>793.74890000000005</v>
      </c>
      <c r="U386" s="461">
        <v>6539.0598200000004</v>
      </c>
      <c r="V386" s="461">
        <v>1366.9985220000001</v>
      </c>
      <c r="W386" s="461">
        <v>6.3021890000000003</v>
      </c>
      <c r="X386" s="461">
        <v>1.6739980000000001</v>
      </c>
      <c r="Y386" s="651">
        <v>1.4048529999999999</v>
      </c>
      <c r="Z386" s="652">
        <v>4.3107379999999997</v>
      </c>
      <c r="AA386" s="461">
        <v>2231.751444</v>
      </c>
      <c r="AB386" s="461">
        <v>524.67972799999995</v>
      </c>
      <c r="AC386" s="461">
        <v>6.644838</v>
      </c>
      <c r="AD386" s="461">
        <v>685.45886199999995</v>
      </c>
      <c r="AE386" s="461">
        <v>7.4804820000000003</v>
      </c>
      <c r="AF386" s="461">
        <v>58.242607</v>
      </c>
      <c r="AG386" s="461">
        <v>779.67532500000004</v>
      </c>
      <c r="AH386" s="461">
        <v>759.40758500000004</v>
      </c>
      <c r="AI386" s="461">
        <v>3.6437740000000001</v>
      </c>
      <c r="AJ386" s="461">
        <v>111.02153199999999</v>
      </c>
      <c r="AK386" s="461">
        <v>16.023910999999998</v>
      </c>
      <c r="AL386" s="461">
        <v>240.36591999999999</v>
      </c>
      <c r="AM386" s="461">
        <v>130.11311799999999</v>
      </c>
      <c r="AN386" s="461">
        <v>737.40273300000001</v>
      </c>
      <c r="AO386" s="461">
        <v>3.0438149999999999</v>
      </c>
      <c r="AP386" s="461">
        <v>43.055244000000002</v>
      </c>
      <c r="AQ386" s="461">
        <v>0.291875</v>
      </c>
      <c r="AR386" s="779">
        <v>4.1662359999999996</v>
      </c>
      <c r="AS386" s="461">
        <v>2.3034789999999998</v>
      </c>
      <c r="AT386" s="461">
        <v>5.8267720000000001</v>
      </c>
      <c r="AU386" s="461">
        <v>2189.7789240000002</v>
      </c>
      <c r="AV386" s="461">
        <v>7.1724420000000002</v>
      </c>
      <c r="AW386" s="461">
        <v>14.474795</v>
      </c>
      <c r="AX386" s="461">
        <v>805.32957699999997</v>
      </c>
      <c r="AY386" s="461">
        <v>31.856732999999998</v>
      </c>
      <c r="AZ386" s="461">
        <v>726.66623900000002</v>
      </c>
      <c r="BA386" s="461">
        <v>4.5996449999999998</v>
      </c>
      <c r="BB386" s="461">
        <v>374.56187</v>
      </c>
      <c r="BC386" s="461">
        <v>2.753352</v>
      </c>
      <c r="BD386" s="461">
        <v>5.3090210000000004</v>
      </c>
      <c r="BE386" s="461">
        <v>11.275259</v>
      </c>
      <c r="BF386" s="461">
        <v>3.4658329999999999</v>
      </c>
      <c r="BG386" s="461">
        <v>3.0018349999999998</v>
      </c>
      <c r="BH386" s="461">
        <v>31.539110999999998</v>
      </c>
      <c r="BI386" s="461">
        <v>4.2021199999999999</v>
      </c>
      <c r="BJ386" s="461">
        <v>1181.229832</v>
      </c>
      <c r="BK386" s="461">
        <v>1104.151482</v>
      </c>
      <c r="BL386" s="640">
        <v>15770.63003</v>
      </c>
      <c r="BM386" s="461">
        <v>15.090002</v>
      </c>
      <c r="BN386" s="461">
        <v>2480.9160929999998</v>
      </c>
      <c r="BO386" s="461">
        <v>2185.8199279999999</v>
      </c>
      <c r="BP386" s="461">
        <v>4.4130010000000004</v>
      </c>
      <c r="BQ386" s="461">
        <v>2.969716</v>
      </c>
      <c r="BR386" s="461">
        <v>3036.7365610000002</v>
      </c>
      <c r="BS386" s="461">
        <v>6.1696730000000004</v>
      </c>
      <c r="BT386" s="461">
        <v>23.642999</v>
      </c>
      <c r="BU386" s="461">
        <v>5.2388579999999996</v>
      </c>
      <c r="BV386" s="461">
        <v>72.530700999999993</v>
      </c>
      <c r="BW386" s="461">
        <v>6.4671450000000004</v>
      </c>
      <c r="BX386" s="461">
        <v>5310.4650510000001</v>
      </c>
      <c r="BY386" s="461">
        <v>814.83119699999997</v>
      </c>
      <c r="BZ386" s="461">
        <v>6.5756639999999997</v>
      </c>
      <c r="CA386" s="461">
        <v>12.999734</v>
      </c>
    </row>
    <row r="387" spans="1:79" ht="15" x14ac:dyDescent="0.25">
      <c r="A387" s="449">
        <v>280</v>
      </c>
      <c r="B387" s="440"/>
      <c r="C387" s="440"/>
      <c r="D387" s="442" t="s">
        <v>1</v>
      </c>
      <c r="E387" s="461">
        <v>2.7564700000000002</v>
      </c>
      <c r="F387" s="461">
        <v>7.194941</v>
      </c>
      <c r="G387" s="461">
        <v>148.732516</v>
      </c>
      <c r="H387" s="461">
        <v>17839.883893999999</v>
      </c>
      <c r="I387" s="461">
        <v>184.06161599999999</v>
      </c>
      <c r="J387" s="779">
        <v>2.8394680000000001</v>
      </c>
      <c r="K387" s="461">
        <v>6.1533850000000001</v>
      </c>
      <c r="L387" s="461">
        <v>206.38047599999999</v>
      </c>
      <c r="M387" s="461">
        <v>2.475301</v>
      </c>
      <c r="N387" s="461">
        <v>491.37580600000001</v>
      </c>
      <c r="O387" s="461">
        <v>4.8243159999999996</v>
      </c>
      <c r="P387" s="461">
        <v>142.549846</v>
      </c>
      <c r="Q387" s="461">
        <v>1.7666770000000001</v>
      </c>
      <c r="R387" s="461">
        <v>20.087274000000001</v>
      </c>
      <c r="S387" s="461">
        <v>658.357755</v>
      </c>
      <c r="T387" s="461">
        <v>1449.823341</v>
      </c>
      <c r="U387" s="461">
        <v>10057.046447999999</v>
      </c>
      <c r="V387" s="461">
        <v>1055.838495</v>
      </c>
      <c r="W387" s="461">
        <v>16.852861000000001</v>
      </c>
      <c r="X387" s="461">
        <v>3.1857829999999998</v>
      </c>
      <c r="Y387" s="651">
        <v>1.887885</v>
      </c>
      <c r="Z387" s="652">
        <v>7.8597890000000001</v>
      </c>
      <c r="AA387" s="461">
        <v>3601.7905989999999</v>
      </c>
      <c r="AB387" s="461">
        <v>422.73342300000002</v>
      </c>
      <c r="AC387" s="461">
        <v>13.984690000000001</v>
      </c>
      <c r="AD387" s="461">
        <v>1082.3871320000001</v>
      </c>
      <c r="AE387" s="461">
        <v>16.289358</v>
      </c>
      <c r="AF387" s="461">
        <v>112.93015800000001</v>
      </c>
      <c r="AG387" s="461">
        <v>432.10783900000001</v>
      </c>
      <c r="AH387" s="461">
        <v>528.53641000000005</v>
      </c>
      <c r="AI387" s="461">
        <v>6.6931190000000003</v>
      </c>
      <c r="AJ387" s="461">
        <v>248.47217800000001</v>
      </c>
      <c r="AK387" s="461">
        <v>34.663516999999999</v>
      </c>
      <c r="AL387" s="461">
        <v>301.40771799999999</v>
      </c>
      <c r="AM387" s="461">
        <v>210.96294800000001</v>
      </c>
      <c r="AN387" s="461">
        <v>512.54374700000005</v>
      </c>
      <c r="AO387" s="461">
        <v>9.5155030000000007</v>
      </c>
      <c r="AP387" s="461">
        <v>99.326808</v>
      </c>
      <c r="AQ387" s="461">
        <v>0.54627099999999995</v>
      </c>
      <c r="AR387" s="779">
        <v>7.4355640000000003</v>
      </c>
      <c r="AS387" s="461">
        <v>4.1689429999999996</v>
      </c>
      <c r="AT387" s="461">
        <v>13.075237</v>
      </c>
      <c r="AU387" s="461">
        <v>2458.4496220000001</v>
      </c>
      <c r="AV387" s="461">
        <v>25.928038999999998</v>
      </c>
      <c r="AW387" s="461">
        <v>32.268276</v>
      </c>
      <c r="AX387" s="461">
        <v>1814.255735</v>
      </c>
      <c r="AY387" s="461">
        <v>39.340688</v>
      </c>
      <c r="AZ387" s="461">
        <v>412.24811799999998</v>
      </c>
      <c r="BA387" s="461">
        <v>8.1799379999999999</v>
      </c>
      <c r="BB387" s="461">
        <v>208.669882</v>
      </c>
      <c r="BC387" s="461">
        <v>4.9350610000000001</v>
      </c>
      <c r="BD387" s="461">
        <v>9.155958</v>
      </c>
      <c r="BE387" s="461">
        <v>26.392748999999998</v>
      </c>
      <c r="BF387" s="461">
        <v>6.146026</v>
      </c>
      <c r="BG387" s="461">
        <v>5.5146040000000003</v>
      </c>
      <c r="BH387" s="461">
        <v>49.829698</v>
      </c>
      <c r="BI387" s="461">
        <v>9.4344889999999992</v>
      </c>
      <c r="BJ387" s="461">
        <v>1104.0578949999999</v>
      </c>
      <c r="BK387" s="461">
        <v>653.36105999999995</v>
      </c>
      <c r="BL387" s="640">
        <v>30740.184772000001</v>
      </c>
      <c r="BM387" s="461">
        <v>30.637640000000001</v>
      </c>
      <c r="BN387" s="461">
        <v>1338.344597</v>
      </c>
      <c r="BO387" s="461">
        <v>3486.7801290000002</v>
      </c>
      <c r="BP387" s="461">
        <v>13.296488</v>
      </c>
      <c r="BQ387" s="461">
        <v>3.6894290000000001</v>
      </c>
      <c r="BR387" s="461">
        <v>5884.1961490000003</v>
      </c>
      <c r="BS387" s="461">
        <v>10.880053999999999</v>
      </c>
      <c r="BT387" s="461">
        <v>54.985503999999999</v>
      </c>
      <c r="BU387" s="461">
        <v>12.668182</v>
      </c>
      <c r="BV387" s="461">
        <v>116.12779999999999</v>
      </c>
      <c r="BW387" s="461">
        <v>11.037936</v>
      </c>
      <c r="BX387" s="461">
        <v>9063.6964509999998</v>
      </c>
      <c r="BY387" s="461">
        <v>1211.334785</v>
      </c>
      <c r="BZ387" s="461">
        <v>18.269507000000001</v>
      </c>
      <c r="CA387" s="461">
        <v>23.718437000000002</v>
      </c>
    </row>
    <row r="388" spans="1:79" ht="15" x14ac:dyDescent="0.25">
      <c r="A388" s="449">
        <v>281</v>
      </c>
      <c r="B388" s="440"/>
      <c r="C388" s="440"/>
      <c r="D388" s="442" t="s">
        <v>452</v>
      </c>
      <c r="E388" s="461">
        <v>2.9515E-2</v>
      </c>
      <c r="F388" s="461">
        <v>8.0155000000000004E-2</v>
      </c>
      <c r="G388" s="461">
        <v>2.0284200000000001</v>
      </c>
      <c r="H388" s="461">
        <v>240.389601</v>
      </c>
      <c r="I388" s="461">
        <v>2.3975369999999998</v>
      </c>
      <c r="J388" s="779">
        <v>3.5783000000000002E-2</v>
      </c>
      <c r="K388" s="461">
        <v>0.27282699999999999</v>
      </c>
      <c r="L388" s="461">
        <v>1.817288</v>
      </c>
      <c r="M388" s="461">
        <v>4.6892999999999997E-2</v>
      </c>
      <c r="N388" s="461">
        <v>42.321703999999997</v>
      </c>
      <c r="O388" s="461">
        <v>7.9674999999999996E-2</v>
      </c>
      <c r="P388" s="461">
        <v>1.4706159999999999</v>
      </c>
      <c r="Q388" s="461">
        <v>1.9195E-2</v>
      </c>
      <c r="R388" s="461">
        <v>0.186339</v>
      </c>
      <c r="S388" s="461">
        <v>24.318691000000001</v>
      </c>
      <c r="T388" s="461">
        <v>26.170846999999998</v>
      </c>
      <c r="U388" s="461">
        <v>123.453138</v>
      </c>
      <c r="V388" s="461">
        <v>74.129090000000005</v>
      </c>
      <c r="W388" s="461">
        <v>0.13645199999999999</v>
      </c>
      <c r="X388" s="461">
        <v>7.5634000000000007E-2</v>
      </c>
      <c r="Y388" s="651">
        <v>6.1233000000000003E-2</v>
      </c>
      <c r="Z388" s="652">
        <v>9.5888000000000001E-2</v>
      </c>
      <c r="AA388" s="461">
        <v>49.590260999999998</v>
      </c>
      <c r="AB388" s="461">
        <v>19.800488000000001</v>
      </c>
      <c r="AC388" s="461">
        <v>0.15992300000000001</v>
      </c>
      <c r="AD388" s="461">
        <v>22.326179</v>
      </c>
      <c r="AE388" s="461">
        <v>0.236542</v>
      </c>
      <c r="AF388" s="461">
        <v>1.118007</v>
      </c>
      <c r="AG388" s="461">
        <v>37.800235000000001</v>
      </c>
      <c r="AH388" s="461">
        <v>38.654026000000002</v>
      </c>
      <c r="AI388" s="461">
        <v>8.1939999999999999E-2</v>
      </c>
      <c r="AJ388" s="461">
        <v>2.268043</v>
      </c>
      <c r="AK388" s="461">
        <v>0.30421300000000001</v>
      </c>
      <c r="AL388" s="461">
        <v>13.405203</v>
      </c>
      <c r="AM388" s="461">
        <v>6.5702720000000001</v>
      </c>
      <c r="AN388" s="461">
        <v>25.711669000000001</v>
      </c>
      <c r="AO388" s="461">
        <v>8.1856999999999999E-2</v>
      </c>
      <c r="AP388" s="461">
        <v>1.1024080000000001</v>
      </c>
      <c r="AQ388" s="461">
        <v>5.156E-3</v>
      </c>
      <c r="AR388" s="779">
        <v>0.13039200000000001</v>
      </c>
      <c r="AS388" s="461">
        <v>6.4130999999999994E-2</v>
      </c>
      <c r="AT388" s="461">
        <v>0.12873999999999999</v>
      </c>
      <c r="AU388" s="461">
        <v>121.586584</v>
      </c>
      <c r="AV388" s="461">
        <v>0.24280199999999999</v>
      </c>
      <c r="AW388" s="461">
        <v>0.38233600000000001</v>
      </c>
      <c r="AX388" s="461">
        <v>32.565199999999997</v>
      </c>
      <c r="AY388" s="461">
        <v>1.3824860000000001</v>
      </c>
      <c r="AZ388" s="461">
        <v>41.748494000000001</v>
      </c>
      <c r="BA388" s="461">
        <v>0.11344899999999999</v>
      </c>
      <c r="BB388" s="461">
        <v>19.244910000000001</v>
      </c>
      <c r="BC388" s="461">
        <v>5.9501999999999999E-2</v>
      </c>
      <c r="BD388" s="461">
        <v>0.225803</v>
      </c>
      <c r="BE388" s="461">
        <v>0.24428800000000001</v>
      </c>
      <c r="BF388" s="461">
        <v>6.3586000000000004E-2</v>
      </c>
      <c r="BG388" s="461">
        <v>8.4664000000000003E-2</v>
      </c>
      <c r="BH388" s="461">
        <v>1.969363</v>
      </c>
      <c r="BI388" s="461">
        <v>9.7530000000000006E-2</v>
      </c>
      <c r="BJ388" s="461">
        <v>34.916849999999997</v>
      </c>
      <c r="BK388" s="461">
        <v>64.708935999999994</v>
      </c>
      <c r="BL388" s="640">
        <v>441.10580499999998</v>
      </c>
      <c r="BM388" s="461">
        <v>0.35240899999999997</v>
      </c>
      <c r="BN388" s="461">
        <v>149.00896299999999</v>
      </c>
      <c r="BO388" s="461">
        <v>70.098459000000005</v>
      </c>
      <c r="BP388" s="461">
        <v>0.149118</v>
      </c>
      <c r="BQ388" s="461">
        <v>9.2962000000000003E-2</v>
      </c>
      <c r="BR388" s="461">
        <v>49.780093000000001</v>
      </c>
      <c r="BS388" s="461">
        <v>0.15232899999999999</v>
      </c>
      <c r="BT388" s="461">
        <v>0.66089299999999995</v>
      </c>
      <c r="BU388" s="461">
        <v>0.111078</v>
      </c>
      <c r="BV388" s="461">
        <v>3.400013</v>
      </c>
      <c r="BW388" s="461">
        <v>0.16026000000000001</v>
      </c>
      <c r="BX388" s="461">
        <v>105.06142699999999</v>
      </c>
      <c r="BY388" s="461">
        <v>50.048037000000001</v>
      </c>
      <c r="BZ388" s="461">
        <v>0.12681600000000001</v>
      </c>
      <c r="CA388" s="461">
        <v>0.25322600000000001</v>
      </c>
    </row>
    <row r="389" spans="1:79" ht="15" x14ac:dyDescent="0.25">
      <c r="A389" s="449">
        <v>282</v>
      </c>
      <c r="B389" s="457" t="s">
        <v>4</v>
      </c>
      <c r="C389" s="457" t="s">
        <v>562</v>
      </c>
      <c r="D389" s="458" t="s">
        <v>0</v>
      </c>
      <c r="E389" s="463">
        <v>4199.4630479999996</v>
      </c>
      <c r="F389" s="463">
        <v>4381.6064020000003</v>
      </c>
      <c r="G389" s="463">
        <v>8010.4474030000001</v>
      </c>
      <c r="H389" s="463">
        <v>56022.530897999997</v>
      </c>
      <c r="I389" s="463">
        <v>10791.295365</v>
      </c>
      <c r="J389" s="781">
        <v>3291</v>
      </c>
      <c r="K389" s="463">
        <v>8014.425561</v>
      </c>
      <c r="L389" s="463">
        <v>7776.1364100000001</v>
      </c>
      <c r="M389" s="463">
        <v>5661.007627</v>
      </c>
      <c r="N389" s="463">
        <v>64540.284208999998</v>
      </c>
      <c r="O389" s="463">
        <v>4721.5698759999996</v>
      </c>
      <c r="P389" s="463">
        <v>8072.9936280000002</v>
      </c>
      <c r="Q389" s="463">
        <v>4984.3749760000001</v>
      </c>
      <c r="R389" s="463">
        <v>3794.6650079999999</v>
      </c>
      <c r="S389" s="463">
        <v>40147.038003000001</v>
      </c>
      <c r="T389" s="463">
        <v>20610.488056999999</v>
      </c>
      <c r="U389" s="463">
        <v>53597.224443999999</v>
      </c>
      <c r="V389" s="463">
        <v>88380.290036999999</v>
      </c>
      <c r="W389" s="463">
        <v>4222.1659630000004</v>
      </c>
      <c r="X389" s="463">
        <v>5687.6486649999997</v>
      </c>
      <c r="Y389" s="655">
        <v>10322.979729000001</v>
      </c>
      <c r="Z389" s="656">
        <v>7060.8163759999998</v>
      </c>
      <c r="AA389" s="463">
        <v>57083.926984999998</v>
      </c>
      <c r="AB389" s="463">
        <v>32474.692288999999</v>
      </c>
      <c r="AC389" s="463">
        <v>5691.451583</v>
      </c>
      <c r="AD389" s="463">
        <v>19798.472017</v>
      </c>
      <c r="AE389" s="463">
        <v>10975.369056</v>
      </c>
      <c r="AF389" s="463">
        <v>7121.5911829999995</v>
      </c>
      <c r="AG389" s="463">
        <v>53731.284271999997</v>
      </c>
      <c r="AH389" s="463">
        <v>61858.740995</v>
      </c>
      <c r="AI389" s="463">
        <v>3873.1900719999999</v>
      </c>
      <c r="AJ389" s="463">
        <v>10478.795337</v>
      </c>
      <c r="AK389" s="463">
        <v>4268.3312999999998</v>
      </c>
      <c r="AL389" s="463">
        <v>14849.293114</v>
      </c>
      <c r="AM389" s="463">
        <v>26730.113825</v>
      </c>
      <c r="AN389" s="463">
        <v>44376.899724000003</v>
      </c>
      <c r="AO389" s="463">
        <v>1766.474545</v>
      </c>
      <c r="AP389" s="463">
        <v>12866.530815</v>
      </c>
      <c r="AQ389" s="463">
        <v>1861.448721</v>
      </c>
      <c r="AR389" s="781">
        <v>5835</v>
      </c>
      <c r="AS389" s="463">
        <v>3750.9239250000001</v>
      </c>
      <c r="AT389" s="463">
        <v>5355.0726969999996</v>
      </c>
      <c r="AU389" s="463">
        <v>79105.917488999999</v>
      </c>
      <c r="AV389" s="463">
        <v>6763.2385729999996</v>
      </c>
      <c r="AW389" s="463">
        <v>5455.6332430000002</v>
      </c>
      <c r="AX389" s="463">
        <v>50242.927898000002</v>
      </c>
      <c r="AY389" s="463">
        <v>47590.083228000003</v>
      </c>
      <c r="AZ389" s="463">
        <v>40626.655470999998</v>
      </c>
      <c r="BA389" s="463">
        <v>4635.1665720000001</v>
      </c>
      <c r="BB389" s="463">
        <v>30734.912241999999</v>
      </c>
      <c r="BC389" s="463">
        <v>3220.4992820000002</v>
      </c>
      <c r="BD389" s="463">
        <v>7383.4818189999996</v>
      </c>
      <c r="BE389" s="463">
        <v>4272.3049460000002</v>
      </c>
      <c r="BF389" s="463">
        <v>2266.9924500000002</v>
      </c>
      <c r="BG389" s="463">
        <v>5354.3608320000003</v>
      </c>
      <c r="BH389" s="463">
        <v>12846.755561</v>
      </c>
      <c r="BI389" s="463">
        <v>5255.4703920000002</v>
      </c>
      <c r="BJ389" s="463">
        <v>51161.293244</v>
      </c>
      <c r="BK389" s="463">
        <v>61820.658866999998</v>
      </c>
      <c r="BL389" s="463">
        <v>168533.32537899999</v>
      </c>
      <c r="BM389" s="463">
        <v>5696.0281160000004</v>
      </c>
      <c r="BN389" s="463">
        <v>138911.626942</v>
      </c>
      <c r="BO389" s="463">
        <v>68151.879490000007</v>
      </c>
      <c r="BP389" s="463">
        <v>5642.2505469999996</v>
      </c>
      <c r="BQ389" s="463">
        <v>6713.2974620000005</v>
      </c>
      <c r="BR389" s="463">
        <v>18642.971314999999</v>
      </c>
      <c r="BS389" s="463">
        <v>5667.4872109999997</v>
      </c>
      <c r="BT389" s="463">
        <v>6868.2397179999998</v>
      </c>
      <c r="BU389" s="463">
        <v>4599.4127689999996</v>
      </c>
      <c r="BV389" s="463">
        <v>14096.706658999999</v>
      </c>
      <c r="BW389" s="463">
        <v>9613.5935809999992</v>
      </c>
      <c r="BX389" s="463">
        <v>45351.923616</v>
      </c>
      <c r="BY389" s="463">
        <v>36171.579422000003</v>
      </c>
      <c r="BZ389" s="463">
        <v>2548.7259469999999</v>
      </c>
      <c r="CA389" s="463">
        <v>7115.2482659999996</v>
      </c>
    </row>
    <row r="390" spans="1:79" ht="15" x14ac:dyDescent="0.25">
      <c r="A390" s="449">
        <v>283</v>
      </c>
      <c r="B390" s="457"/>
      <c r="C390" s="457"/>
      <c r="D390" s="458" t="s">
        <v>451</v>
      </c>
      <c r="E390" s="463">
        <v>9745.0687359999993</v>
      </c>
      <c r="F390" s="463">
        <v>11472.164896</v>
      </c>
      <c r="G390" s="463">
        <v>17182.069151</v>
      </c>
      <c r="H390" s="463">
        <v>129621.178287</v>
      </c>
      <c r="I390" s="463">
        <v>27520.324390999998</v>
      </c>
      <c r="J390" s="781">
        <v>6634</v>
      </c>
      <c r="K390" s="463">
        <v>26323.709439999999</v>
      </c>
      <c r="L390" s="463">
        <v>16808.208534000001</v>
      </c>
      <c r="M390" s="463">
        <v>19035.996227</v>
      </c>
      <c r="N390" s="463">
        <v>234136.152933</v>
      </c>
      <c r="O390" s="463">
        <v>13976.307543999999</v>
      </c>
      <c r="P390" s="463">
        <v>16334.334462000001</v>
      </c>
      <c r="Q390" s="463">
        <v>13048.740804999999</v>
      </c>
      <c r="R390" s="463">
        <v>7668.5954099999999</v>
      </c>
      <c r="S390" s="463">
        <v>134048.304836</v>
      </c>
      <c r="T390" s="463">
        <v>49258.351126000001</v>
      </c>
      <c r="U390" s="463">
        <v>180497.549077</v>
      </c>
      <c r="V390" s="463">
        <v>325440.97443399997</v>
      </c>
      <c r="W390" s="463">
        <v>9295.3522869999997</v>
      </c>
      <c r="X390" s="463">
        <v>16636.607048999998</v>
      </c>
      <c r="Y390" s="655">
        <v>35920.724061000001</v>
      </c>
      <c r="Z390" s="656">
        <v>19411.538051</v>
      </c>
      <c r="AA390" s="463">
        <v>163859.29658200001</v>
      </c>
      <c r="AB390" s="463">
        <v>112445.66525400001</v>
      </c>
      <c r="AC390" s="463">
        <v>16054.462052000001</v>
      </c>
      <c r="AD390" s="463">
        <v>39815.528358000003</v>
      </c>
      <c r="AE390" s="463">
        <v>30318.498098</v>
      </c>
      <c r="AF390" s="463">
        <v>15782.651414</v>
      </c>
      <c r="AG390" s="463">
        <v>194672.450664</v>
      </c>
      <c r="AH390" s="463">
        <v>215863.95660599999</v>
      </c>
      <c r="AI390" s="463">
        <v>10411.402813999999</v>
      </c>
      <c r="AJ390" s="463">
        <v>23673.282561</v>
      </c>
      <c r="AK390" s="463">
        <v>8902.1697820000009</v>
      </c>
      <c r="AL390" s="463">
        <v>47030.997751000003</v>
      </c>
      <c r="AM390" s="463">
        <v>72401.699643</v>
      </c>
      <c r="AN390" s="463">
        <v>156818.69504300001</v>
      </c>
      <c r="AO390" s="463">
        <v>3724.1379529999999</v>
      </c>
      <c r="AP390" s="463">
        <v>38563.702516999998</v>
      </c>
      <c r="AQ390" s="463">
        <v>3805.5162660000001</v>
      </c>
      <c r="AR390" s="781">
        <v>18422</v>
      </c>
      <c r="AS390" s="463">
        <v>10023.723403</v>
      </c>
      <c r="AT390" s="463">
        <v>11517.217714</v>
      </c>
      <c r="AU390" s="463">
        <v>273587.923672</v>
      </c>
      <c r="AV390" s="463">
        <v>14267.458601</v>
      </c>
      <c r="AW390" s="463">
        <v>12484.822996999999</v>
      </c>
      <c r="AX390" s="463">
        <v>181516.72455399999</v>
      </c>
      <c r="AY390" s="463">
        <v>170350.57565899999</v>
      </c>
      <c r="AZ390" s="463">
        <v>149461.71111599999</v>
      </c>
      <c r="BA390" s="463">
        <v>11541.569229999999</v>
      </c>
      <c r="BB390" s="463">
        <v>110597.21792</v>
      </c>
      <c r="BC390" s="463">
        <v>7488.7585159999999</v>
      </c>
      <c r="BD390" s="463">
        <v>17246.254933</v>
      </c>
      <c r="BE390" s="463">
        <v>8847.4568170000002</v>
      </c>
      <c r="BF390" s="463">
        <v>4893.2455129999998</v>
      </c>
      <c r="BG390" s="463">
        <v>14881.058088</v>
      </c>
      <c r="BH390" s="463">
        <v>36098.191955000002</v>
      </c>
      <c r="BI390" s="463">
        <v>13472.943792</v>
      </c>
      <c r="BJ390" s="463">
        <v>170190.92756700001</v>
      </c>
      <c r="BK390" s="463">
        <v>228408.92279400001</v>
      </c>
      <c r="BL390" s="463">
        <v>496286.39126599999</v>
      </c>
      <c r="BM390" s="463">
        <v>16458.597529999999</v>
      </c>
      <c r="BN390" s="463">
        <v>519815.25475700002</v>
      </c>
      <c r="BO390" s="463">
        <v>214412.55082100001</v>
      </c>
      <c r="BP390" s="463">
        <v>15049.769104000001</v>
      </c>
      <c r="BQ390" s="463">
        <v>20294.282911999999</v>
      </c>
      <c r="BR390" s="463">
        <v>40376.306001999998</v>
      </c>
      <c r="BS390" s="463">
        <v>15989.091087999999</v>
      </c>
      <c r="BT390" s="463">
        <v>18020.322794</v>
      </c>
      <c r="BU390" s="463">
        <v>9556.5274919999993</v>
      </c>
      <c r="BV390" s="463">
        <v>41591.723545000001</v>
      </c>
      <c r="BW390" s="463">
        <v>26118.610259000001</v>
      </c>
      <c r="BX390" s="463">
        <v>116903.72567099999</v>
      </c>
      <c r="BY390" s="463">
        <v>96194.850982999997</v>
      </c>
      <c r="BZ390" s="463">
        <v>5932.9900770000004</v>
      </c>
      <c r="CA390" s="463">
        <v>16203.232153999999</v>
      </c>
    </row>
    <row r="391" spans="1:79" ht="15" x14ac:dyDescent="0.25">
      <c r="A391" s="449">
        <v>284</v>
      </c>
      <c r="B391" s="457"/>
      <c r="C391" s="457"/>
      <c r="D391" s="458" t="s">
        <v>1</v>
      </c>
      <c r="E391" s="463">
        <v>8478.3084610000005</v>
      </c>
      <c r="F391" s="463">
        <v>9204.5401290000009</v>
      </c>
      <c r="G391" s="463">
        <v>15785.610975</v>
      </c>
      <c r="H391" s="463">
        <v>112998.688798</v>
      </c>
      <c r="I391" s="463">
        <v>22468.652639</v>
      </c>
      <c r="J391" s="781">
        <v>5195</v>
      </c>
      <c r="K391" s="463">
        <v>18302.273434999999</v>
      </c>
      <c r="L391" s="463">
        <v>15358.343707</v>
      </c>
      <c r="M391" s="463">
        <v>13050.675764</v>
      </c>
      <c r="N391" s="463">
        <v>153492.12837600001</v>
      </c>
      <c r="O391" s="463">
        <v>10362.475591</v>
      </c>
      <c r="P391" s="463">
        <v>15638.093862</v>
      </c>
      <c r="Q391" s="463">
        <v>10470.180469000001</v>
      </c>
      <c r="R391" s="463">
        <v>7348.3148160000001</v>
      </c>
      <c r="S391" s="463">
        <v>92292.224549000006</v>
      </c>
      <c r="T391" s="463">
        <v>41998.834457999998</v>
      </c>
      <c r="U391" s="463">
        <v>123648.274705</v>
      </c>
      <c r="V391" s="463">
        <v>211515.94784000001</v>
      </c>
      <c r="W391" s="463">
        <v>8386.3332910000008</v>
      </c>
      <c r="X391" s="463">
        <v>12428.441881000001</v>
      </c>
      <c r="Y391" s="655">
        <v>24130.489651</v>
      </c>
      <c r="Z391" s="656">
        <v>15087.415857</v>
      </c>
      <c r="AA391" s="463">
        <v>123876.855839</v>
      </c>
      <c r="AB391" s="463">
        <v>75758.513200000001</v>
      </c>
      <c r="AC391" s="463">
        <v>12273.109747</v>
      </c>
      <c r="AD391" s="463">
        <v>38285.778369</v>
      </c>
      <c r="AE391" s="463">
        <v>23487.964738999999</v>
      </c>
      <c r="AF391" s="463">
        <v>14175.726919999999</v>
      </c>
      <c r="AG391" s="463">
        <v>127716.855031</v>
      </c>
      <c r="AH391" s="463">
        <v>144772.90966100001</v>
      </c>
      <c r="AI391" s="463">
        <v>8210.9730070000005</v>
      </c>
      <c r="AJ391" s="463">
        <v>20977.735132000002</v>
      </c>
      <c r="AK391" s="463">
        <v>8341.7672409999996</v>
      </c>
      <c r="AL391" s="463">
        <v>33433.791103000003</v>
      </c>
      <c r="AM391" s="463">
        <v>56818.450894000001</v>
      </c>
      <c r="AN391" s="463">
        <v>104392.828712</v>
      </c>
      <c r="AO391" s="463">
        <v>3463.012013</v>
      </c>
      <c r="AP391" s="463">
        <v>28375.251505</v>
      </c>
      <c r="AQ391" s="463">
        <v>3616.868406</v>
      </c>
      <c r="AR391" s="781">
        <v>13054</v>
      </c>
      <c r="AS391" s="463">
        <v>7936.7586890000002</v>
      </c>
      <c r="AT391" s="463">
        <v>10561.302385000001</v>
      </c>
      <c r="AU391" s="463">
        <v>184452.76147</v>
      </c>
      <c r="AV391" s="463">
        <v>13262.962649999999</v>
      </c>
      <c r="AW391" s="463">
        <v>10966.081856000001</v>
      </c>
      <c r="AX391" s="463">
        <v>119284.40259100001</v>
      </c>
      <c r="AY391" s="463">
        <v>112550.803294</v>
      </c>
      <c r="AZ391" s="463">
        <v>97188.856853000005</v>
      </c>
      <c r="BA391" s="463">
        <v>9573.8432389999998</v>
      </c>
      <c r="BB391" s="463">
        <v>72849.707173000003</v>
      </c>
      <c r="BC391" s="463">
        <v>6506.1337739999999</v>
      </c>
      <c r="BD391" s="463">
        <v>14937.199124999999</v>
      </c>
      <c r="BE391" s="463">
        <v>8331.6070130000007</v>
      </c>
      <c r="BF391" s="463">
        <v>4475.9224409999997</v>
      </c>
      <c r="BG391" s="463">
        <v>11485.448012999999</v>
      </c>
      <c r="BH391" s="463">
        <v>27671.031043999999</v>
      </c>
      <c r="BI391" s="463">
        <v>10961.380245</v>
      </c>
      <c r="BJ391" s="463">
        <v>117438.849965</v>
      </c>
      <c r="BK391" s="463">
        <v>148165.725485</v>
      </c>
      <c r="BL391" s="463">
        <v>369178.666684</v>
      </c>
      <c r="BM391" s="463">
        <v>12390.520219</v>
      </c>
      <c r="BN391" s="463">
        <v>334731.818272</v>
      </c>
      <c r="BO391" s="463">
        <v>153066.66937399999</v>
      </c>
      <c r="BP391" s="463">
        <v>11928.760794</v>
      </c>
      <c r="BQ391" s="463">
        <v>14849.688091</v>
      </c>
      <c r="BR391" s="463">
        <v>36844.124339000002</v>
      </c>
      <c r="BS391" s="463">
        <v>12222.163157000001</v>
      </c>
      <c r="BT391" s="463">
        <v>14438.787371</v>
      </c>
      <c r="BU391" s="463">
        <v>8978.7161080000005</v>
      </c>
      <c r="BV391" s="463">
        <v>30902.436322000001</v>
      </c>
      <c r="BW391" s="463">
        <v>20455.811919</v>
      </c>
      <c r="BX391" s="463">
        <v>94768.663438999996</v>
      </c>
      <c r="BY391" s="463">
        <v>76395.363152000005</v>
      </c>
      <c r="BZ391" s="463">
        <v>5150.6830200000004</v>
      </c>
      <c r="CA391" s="463">
        <v>14280.327406</v>
      </c>
    </row>
    <row r="392" spans="1:79" ht="15" x14ac:dyDescent="0.25">
      <c r="A392" s="449">
        <v>285</v>
      </c>
      <c r="B392" s="457"/>
      <c r="C392" s="457"/>
      <c r="D392" s="458" t="s">
        <v>452</v>
      </c>
      <c r="E392" s="463">
        <v>8171.5988429999998</v>
      </c>
      <c r="F392" s="463">
        <v>10269.014128000001</v>
      </c>
      <c r="G392" s="463">
        <v>13707.808912</v>
      </c>
      <c r="H392" s="463">
        <v>108502.14249699999</v>
      </c>
      <c r="I392" s="463">
        <v>24310.083739999998</v>
      </c>
      <c r="J392" s="781">
        <v>6505</v>
      </c>
      <c r="K392" s="463">
        <v>25918.76699</v>
      </c>
      <c r="L392" s="463">
        <v>13479.111025</v>
      </c>
      <c r="M392" s="463">
        <v>18898.263018000001</v>
      </c>
      <c r="N392" s="463">
        <v>238318.093441</v>
      </c>
      <c r="O392" s="463">
        <v>13222.416214000001</v>
      </c>
      <c r="P392" s="463">
        <v>12503.081161</v>
      </c>
      <c r="Q392" s="463">
        <v>11679.574654</v>
      </c>
      <c r="R392" s="463">
        <v>5864.5457699999997</v>
      </c>
      <c r="S392" s="463">
        <v>132751.254785</v>
      </c>
      <c r="T392" s="463">
        <v>42018.356398999997</v>
      </c>
      <c r="U392" s="463">
        <v>179280.06458499999</v>
      </c>
      <c r="V392" s="463">
        <v>332787.31674799998</v>
      </c>
      <c r="W392" s="463">
        <v>7544.385816</v>
      </c>
      <c r="X392" s="463">
        <v>15661.281749</v>
      </c>
      <c r="Y392" s="655">
        <v>36075.690197000004</v>
      </c>
      <c r="Z392" s="656">
        <v>17783.390061999999</v>
      </c>
      <c r="AA392" s="463">
        <v>153025.121698</v>
      </c>
      <c r="AB392" s="463">
        <v>112746.187595</v>
      </c>
      <c r="AC392" s="463">
        <v>14879.187947</v>
      </c>
      <c r="AD392" s="463">
        <v>30337.46313</v>
      </c>
      <c r="AE392" s="463">
        <v>27837.587686999999</v>
      </c>
      <c r="AF392" s="463">
        <v>12863.742291</v>
      </c>
      <c r="AG392" s="463">
        <v>198069.46384899999</v>
      </c>
      <c r="AH392" s="463">
        <v>216997.63539099999</v>
      </c>
      <c r="AI392" s="463">
        <v>9438.7262840000003</v>
      </c>
      <c r="AJ392" s="463">
        <v>19531.088206</v>
      </c>
      <c r="AK392" s="463">
        <v>6965.7703000000001</v>
      </c>
      <c r="AL392" s="463">
        <v>45694.487703999999</v>
      </c>
      <c r="AM392" s="463">
        <v>65873.362513999993</v>
      </c>
      <c r="AN392" s="463">
        <v>158292.223046</v>
      </c>
      <c r="AO392" s="463">
        <v>2936.241012</v>
      </c>
      <c r="AP392" s="463">
        <v>36668.224943000001</v>
      </c>
      <c r="AQ392" s="463">
        <v>2935.204577</v>
      </c>
      <c r="AR392" s="781">
        <v>17394</v>
      </c>
      <c r="AS392" s="463">
        <v>9061.5645850000001</v>
      </c>
      <c r="AT392" s="463">
        <v>9205.0027680000003</v>
      </c>
      <c r="AU392" s="463">
        <v>274212.23465</v>
      </c>
      <c r="AV392" s="463">
        <v>11253.377089</v>
      </c>
      <c r="AW392" s="463">
        <v>10381.806114999999</v>
      </c>
      <c r="AX392" s="463">
        <v>184518.93885599999</v>
      </c>
      <c r="AY392" s="463">
        <v>172662.53899900001</v>
      </c>
      <c r="AZ392" s="463">
        <v>152793.51191500001</v>
      </c>
      <c r="BA392" s="463">
        <v>10068.912263</v>
      </c>
      <c r="BB392" s="463">
        <v>112284.91838800001</v>
      </c>
      <c r="BC392" s="463">
        <v>6287.271119</v>
      </c>
      <c r="BD392" s="463">
        <v>14517.685076</v>
      </c>
      <c r="BE392" s="463">
        <v>6888.2474480000001</v>
      </c>
      <c r="BF392" s="463">
        <v>3920.2878089999999</v>
      </c>
      <c r="BG392" s="463">
        <v>13700.456743000001</v>
      </c>
      <c r="BH392" s="463">
        <v>33396.413172</v>
      </c>
      <c r="BI392" s="463">
        <v>11933.260748999999</v>
      </c>
      <c r="BJ392" s="463">
        <v>168324.98903999999</v>
      </c>
      <c r="BK392" s="463">
        <v>233805.05705800001</v>
      </c>
      <c r="BL392" s="463">
        <v>468503.98356099997</v>
      </c>
      <c r="BM392" s="463">
        <v>15413.908788999999</v>
      </c>
      <c r="BN392" s="463">
        <v>534153.785775</v>
      </c>
      <c r="BO392" s="463">
        <v>207790.10976799999</v>
      </c>
      <c r="BP392" s="463">
        <v>13593.601973999999</v>
      </c>
      <c r="BQ392" s="463">
        <v>19364.375375</v>
      </c>
      <c r="BR392" s="463">
        <v>32421.217134999999</v>
      </c>
      <c r="BS392" s="463">
        <v>14819.481032</v>
      </c>
      <c r="BT392" s="463">
        <v>16146.91804</v>
      </c>
      <c r="BU392" s="463">
        <v>7457.816581</v>
      </c>
      <c r="BV392" s="463">
        <v>39294.755920000003</v>
      </c>
      <c r="BW392" s="463">
        <v>23797.500122000001</v>
      </c>
      <c r="BX392" s="463">
        <v>103831.457939</v>
      </c>
      <c r="BY392" s="463">
        <v>86762.925050999998</v>
      </c>
      <c r="BZ392" s="463">
        <v>4984.2703279999996</v>
      </c>
      <c r="CA392" s="463">
        <v>13433.689942999999</v>
      </c>
    </row>
    <row r="393" spans="1:79" ht="15" x14ac:dyDescent="0.25">
      <c r="A393" s="449">
        <v>286</v>
      </c>
      <c r="B393" s="459"/>
      <c r="C393" s="459" t="s">
        <v>563</v>
      </c>
      <c r="D393" s="460" t="s">
        <v>0</v>
      </c>
      <c r="E393" s="464">
        <v>79.096691000000007</v>
      </c>
      <c r="F393" s="464">
        <v>82.312849999999997</v>
      </c>
      <c r="G393" s="464">
        <v>161.85775799999999</v>
      </c>
      <c r="H393" s="464">
        <v>1962.691108</v>
      </c>
      <c r="I393" s="464">
        <v>221.19582700000001</v>
      </c>
      <c r="J393" s="782">
        <v>55</v>
      </c>
      <c r="K393" s="464">
        <v>141.68915999999999</v>
      </c>
      <c r="L393" s="464">
        <v>158.35548800000001</v>
      </c>
      <c r="M393" s="464">
        <v>96.586658999999997</v>
      </c>
      <c r="N393" s="464">
        <v>1452.0977230000001</v>
      </c>
      <c r="O393" s="464">
        <v>86.582487</v>
      </c>
      <c r="P393" s="464">
        <v>167.64122800000001</v>
      </c>
      <c r="Q393" s="464">
        <v>89.974768999999995</v>
      </c>
      <c r="R393" s="464">
        <v>71.752643000000006</v>
      </c>
      <c r="S393" s="464">
        <v>926.95444799999996</v>
      </c>
      <c r="T393" s="464">
        <v>501.81561900000003</v>
      </c>
      <c r="U393" s="464">
        <v>1881.5181700000001</v>
      </c>
      <c r="V393" s="464">
        <v>2137.6983919999998</v>
      </c>
      <c r="W393" s="464">
        <v>80.560568000000004</v>
      </c>
      <c r="X393" s="464">
        <v>99.581592999999998</v>
      </c>
      <c r="Y393" s="657">
        <v>109</v>
      </c>
      <c r="Z393" s="658">
        <v>86</v>
      </c>
      <c r="AA393" s="464">
        <v>1571.5794960000001</v>
      </c>
      <c r="AB393" s="464">
        <v>783.63280899999995</v>
      </c>
      <c r="AC393" s="464">
        <v>105.133093</v>
      </c>
      <c r="AD393" s="464">
        <v>453.10139900000001</v>
      </c>
      <c r="AE393" s="464">
        <v>200.61225300000001</v>
      </c>
      <c r="AF393" s="464">
        <v>147.22709800000001</v>
      </c>
      <c r="AG393" s="464">
        <v>1168.748384</v>
      </c>
      <c r="AH393" s="464">
        <v>1438.904035</v>
      </c>
      <c r="AI393" s="464">
        <v>73.863867999999997</v>
      </c>
      <c r="AJ393" s="464">
        <v>217.95268100000001</v>
      </c>
      <c r="AK393" s="464">
        <v>85.243736999999996</v>
      </c>
      <c r="AL393" s="464">
        <v>279.62087100000002</v>
      </c>
      <c r="AM393" s="464">
        <v>358</v>
      </c>
      <c r="AN393" s="464">
        <v>960.061015</v>
      </c>
      <c r="AO393" s="464">
        <v>33.363261000000001</v>
      </c>
      <c r="AP393" s="464">
        <v>247.240442</v>
      </c>
      <c r="AQ393" s="464">
        <v>34.892256000000003</v>
      </c>
      <c r="AR393" s="782">
        <v>86</v>
      </c>
      <c r="AS393" s="464">
        <v>65.655288999999996</v>
      </c>
      <c r="AT393" s="464">
        <v>99.930514000000002</v>
      </c>
      <c r="AU393" s="464">
        <v>2781.084386</v>
      </c>
      <c r="AV393" s="464">
        <v>131.16319200000001</v>
      </c>
      <c r="AW393" s="464">
        <v>105.369985</v>
      </c>
      <c r="AX393" s="464">
        <v>938.33707900000002</v>
      </c>
      <c r="AY393" s="464">
        <v>727.95921399999997</v>
      </c>
      <c r="AZ393" s="464">
        <v>1244.4348789999999</v>
      </c>
      <c r="BA393" s="464">
        <v>87.796623999999994</v>
      </c>
      <c r="BB393" s="464">
        <v>673.82290799999998</v>
      </c>
      <c r="BC393" s="464">
        <v>61.895887999999999</v>
      </c>
      <c r="BD393" s="464">
        <v>127.892506</v>
      </c>
      <c r="BE393" s="464">
        <v>80.725628999999998</v>
      </c>
      <c r="BF393" s="464">
        <v>44.283698999999999</v>
      </c>
      <c r="BG393" s="464">
        <v>96.459626</v>
      </c>
      <c r="BH393" s="464">
        <v>217.87484799999999</v>
      </c>
      <c r="BI393" s="464">
        <v>101.368588</v>
      </c>
      <c r="BJ393" s="464">
        <v>1178.8870429999999</v>
      </c>
      <c r="BK393" s="464">
        <v>1938.1707690000001</v>
      </c>
      <c r="BL393" s="464">
        <v>6901.1321930000004</v>
      </c>
      <c r="BM393" s="464">
        <v>111.178759</v>
      </c>
      <c r="BN393" s="464">
        <v>3987.680386</v>
      </c>
      <c r="BO393" s="464">
        <v>2741.67607</v>
      </c>
      <c r="BP393" s="464">
        <v>107.536911</v>
      </c>
      <c r="BQ393" s="464">
        <v>123.052094</v>
      </c>
      <c r="BR393" s="464">
        <v>580.59728299999995</v>
      </c>
      <c r="BS393" s="464">
        <v>103.99168</v>
      </c>
      <c r="BT393" s="464">
        <v>139.128467</v>
      </c>
      <c r="BU393" s="464">
        <v>87.878129000000001</v>
      </c>
      <c r="BV393" s="464">
        <v>264.01780600000001</v>
      </c>
      <c r="BW393" s="464">
        <v>176.875799</v>
      </c>
      <c r="BX393" s="464">
        <v>1342.7709870000001</v>
      </c>
      <c r="BY393" s="464">
        <v>832.32589499999995</v>
      </c>
      <c r="BZ393" s="464">
        <v>49.037511000000002</v>
      </c>
      <c r="CA393" s="464">
        <v>131.775418</v>
      </c>
    </row>
    <row r="394" spans="1:79" ht="15" x14ac:dyDescent="0.25">
      <c r="A394" s="449">
        <v>287</v>
      </c>
      <c r="B394" s="459"/>
      <c r="C394" s="459"/>
      <c r="D394" s="460" t="s">
        <v>451</v>
      </c>
      <c r="E394" s="464">
        <v>182.392956</v>
      </c>
      <c r="F394" s="464">
        <v>212.71799100000001</v>
      </c>
      <c r="G394" s="464">
        <v>340.44580300000001</v>
      </c>
      <c r="H394" s="464">
        <v>4059.5899020000002</v>
      </c>
      <c r="I394" s="464">
        <v>538.29965900000002</v>
      </c>
      <c r="J394" s="782">
        <v>100</v>
      </c>
      <c r="K394" s="464">
        <v>465.51679300000001</v>
      </c>
      <c r="L394" s="464">
        <v>322.74873300000002</v>
      </c>
      <c r="M394" s="464">
        <v>323.92793699999999</v>
      </c>
      <c r="N394" s="464">
        <v>5922.2885319999996</v>
      </c>
      <c r="O394" s="464">
        <v>254.03578899999999</v>
      </c>
      <c r="P394" s="464">
        <v>326.56419299999999</v>
      </c>
      <c r="Q394" s="464">
        <v>233.53626299999999</v>
      </c>
      <c r="R394" s="464">
        <v>142.135696</v>
      </c>
      <c r="S394" s="464">
        <v>3283.3562820000002</v>
      </c>
      <c r="T394" s="464">
        <v>1090.550424</v>
      </c>
      <c r="U394" s="464">
        <v>5799.4391999999998</v>
      </c>
      <c r="V394" s="464">
        <v>9294.9198529999994</v>
      </c>
      <c r="W394" s="464">
        <v>172.48725300000001</v>
      </c>
      <c r="X394" s="464">
        <v>288.77741700000001</v>
      </c>
      <c r="Y394" s="657">
        <v>484</v>
      </c>
      <c r="Z394" s="658">
        <v>180</v>
      </c>
      <c r="AA394" s="464">
        <v>3988.5038559999998</v>
      </c>
      <c r="AB394" s="464">
        <v>2667.800651</v>
      </c>
      <c r="AC394" s="464">
        <v>291.97490900000003</v>
      </c>
      <c r="AD394" s="464">
        <v>876.88154999999995</v>
      </c>
      <c r="AE394" s="464">
        <v>545.92839900000001</v>
      </c>
      <c r="AF394" s="464">
        <v>317.429868</v>
      </c>
      <c r="AG394" s="464">
        <v>5003.8841190000003</v>
      </c>
      <c r="AH394" s="464">
        <v>5469.7726060000005</v>
      </c>
      <c r="AI394" s="464">
        <v>197.40495799999999</v>
      </c>
      <c r="AJ394" s="464">
        <v>469.04493200000002</v>
      </c>
      <c r="AK394" s="464">
        <v>175.29120700000001</v>
      </c>
      <c r="AL394" s="464">
        <v>859.28308400000003</v>
      </c>
      <c r="AM394" s="464">
        <v>899</v>
      </c>
      <c r="AN394" s="464">
        <v>3605.2126349999999</v>
      </c>
      <c r="AO394" s="464">
        <v>68.288836000000003</v>
      </c>
      <c r="AP394" s="464">
        <v>701.90893200000005</v>
      </c>
      <c r="AQ394" s="464">
        <v>71.098460000000003</v>
      </c>
      <c r="AR394" s="782">
        <v>244</v>
      </c>
      <c r="AS394" s="464">
        <v>174.285009</v>
      </c>
      <c r="AT394" s="464">
        <v>211.63997900000001</v>
      </c>
      <c r="AU394" s="464">
        <v>10593.214844</v>
      </c>
      <c r="AV394" s="464">
        <v>261.23941600000001</v>
      </c>
      <c r="AW394" s="464">
        <v>233.11366200000001</v>
      </c>
      <c r="AX394" s="464">
        <v>3696.1265290000001</v>
      </c>
      <c r="AY394" s="464">
        <v>2602.8530139999998</v>
      </c>
      <c r="AZ394" s="464">
        <v>5505.5331109999997</v>
      </c>
      <c r="BA394" s="464">
        <v>214.592986</v>
      </c>
      <c r="BB394" s="464">
        <v>2752.4275779999998</v>
      </c>
      <c r="BC394" s="464">
        <v>142.40626900000001</v>
      </c>
      <c r="BD394" s="464">
        <v>294.60631100000001</v>
      </c>
      <c r="BE394" s="464">
        <v>163.53320199999999</v>
      </c>
      <c r="BF394" s="464">
        <v>94.888469999999998</v>
      </c>
      <c r="BG394" s="464">
        <v>265.22234500000002</v>
      </c>
      <c r="BH394" s="464">
        <v>597.63810000000001</v>
      </c>
      <c r="BI394" s="464">
        <v>257.07961499999999</v>
      </c>
      <c r="BJ394" s="464">
        <v>4238.4343980000003</v>
      </c>
      <c r="BK394" s="464">
        <v>8425.2164080000002</v>
      </c>
      <c r="BL394" s="464">
        <v>15915.075867</v>
      </c>
      <c r="BM394" s="464">
        <v>315.83034199999997</v>
      </c>
      <c r="BN394" s="464">
        <v>19171.443854000001</v>
      </c>
      <c r="BO394" s="464">
        <v>6088.0574669999996</v>
      </c>
      <c r="BP394" s="464">
        <v>275.56017700000001</v>
      </c>
      <c r="BQ394" s="464">
        <v>368.73213099999998</v>
      </c>
      <c r="BR394" s="464">
        <v>1145.8425130000001</v>
      </c>
      <c r="BS394" s="464">
        <v>292.36772100000002</v>
      </c>
      <c r="BT394" s="464">
        <v>341.70712500000002</v>
      </c>
      <c r="BU394" s="464">
        <v>181.04770400000001</v>
      </c>
      <c r="BV394" s="464">
        <v>771.80875400000002</v>
      </c>
      <c r="BW394" s="464">
        <v>472.96914199999998</v>
      </c>
      <c r="BX394" s="464">
        <v>3294.1365390000001</v>
      </c>
      <c r="BY394" s="464">
        <v>1999.9923699999999</v>
      </c>
      <c r="BZ394" s="464">
        <v>108.93834</v>
      </c>
      <c r="CA394" s="464">
        <v>297.75801300000001</v>
      </c>
    </row>
    <row r="395" spans="1:79" ht="15" x14ac:dyDescent="0.25">
      <c r="A395" s="449">
        <v>288</v>
      </c>
      <c r="B395" s="459"/>
      <c r="C395" s="459"/>
      <c r="D395" s="460" t="s">
        <v>1</v>
      </c>
      <c r="E395" s="464">
        <v>159.71480600000001</v>
      </c>
      <c r="F395" s="464">
        <v>172.60617400000001</v>
      </c>
      <c r="G395" s="464">
        <v>327.232395</v>
      </c>
      <c r="H395" s="464">
        <v>5365.8782510000001</v>
      </c>
      <c r="I395" s="464">
        <v>467.09168699999998</v>
      </c>
      <c r="J395" s="782">
        <v>83</v>
      </c>
      <c r="K395" s="464">
        <v>325.52723099999997</v>
      </c>
      <c r="L395" s="464">
        <v>319.35783700000002</v>
      </c>
      <c r="M395" s="464">
        <v>222.846948</v>
      </c>
      <c r="N395" s="464">
        <v>3749.7972519999998</v>
      </c>
      <c r="O395" s="464">
        <v>190.105547</v>
      </c>
      <c r="P395" s="464">
        <v>331.24918300000002</v>
      </c>
      <c r="Q395" s="464">
        <v>188.59406899999999</v>
      </c>
      <c r="R395" s="464">
        <v>138.86278899999999</v>
      </c>
      <c r="S395" s="464">
        <v>2306.791322</v>
      </c>
      <c r="T395" s="464">
        <v>1079.1477070000001</v>
      </c>
      <c r="U395" s="464">
        <v>5825.1325900000002</v>
      </c>
      <c r="V395" s="464">
        <v>5837.3113759999997</v>
      </c>
      <c r="W395" s="464">
        <v>158.70902699999999</v>
      </c>
      <c r="X395" s="464">
        <v>218.07937899999999</v>
      </c>
      <c r="Y395" s="657">
        <v>305</v>
      </c>
      <c r="Z395" s="658">
        <v>109</v>
      </c>
      <c r="AA395" s="464">
        <v>3546.4019130000001</v>
      </c>
      <c r="AB395" s="464">
        <v>1865.122325</v>
      </c>
      <c r="AC395" s="464">
        <v>225.85572199999999</v>
      </c>
      <c r="AD395" s="464">
        <v>938.36279000000002</v>
      </c>
      <c r="AE395" s="464">
        <v>432.586433</v>
      </c>
      <c r="AF395" s="464">
        <v>296.86528900000002</v>
      </c>
      <c r="AG395" s="464">
        <v>3103.0184760000002</v>
      </c>
      <c r="AH395" s="464">
        <v>3643.168897</v>
      </c>
      <c r="AI395" s="464">
        <v>157.00554299999999</v>
      </c>
      <c r="AJ395" s="464">
        <v>442.45525700000002</v>
      </c>
      <c r="AK395" s="464">
        <v>168.33066600000001</v>
      </c>
      <c r="AL395" s="464">
        <v>647.76647800000001</v>
      </c>
      <c r="AM395" s="464">
        <v>796</v>
      </c>
      <c r="AN395" s="464">
        <v>2369.6126690000001</v>
      </c>
      <c r="AO395" s="464">
        <v>65.162965</v>
      </c>
      <c r="AP395" s="464">
        <v>536.15027399999997</v>
      </c>
      <c r="AQ395" s="464">
        <v>67.776442000000003</v>
      </c>
      <c r="AR395" s="782">
        <v>159</v>
      </c>
      <c r="AS395" s="464">
        <v>139.25040999999999</v>
      </c>
      <c r="AT395" s="464">
        <v>196.84776500000001</v>
      </c>
      <c r="AU395" s="464">
        <v>7591.2515540000004</v>
      </c>
      <c r="AV395" s="464">
        <v>251.57361</v>
      </c>
      <c r="AW395" s="464">
        <v>212.46499800000001</v>
      </c>
      <c r="AX395" s="464">
        <v>2422.5522460000002</v>
      </c>
      <c r="AY395" s="464">
        <v>1734.795345</v>
      </c>
      <c r="AZ395" s="464">
        <v>3294.5407610000002</v>
      </c>
      <c r="BA395" s="464">
        <v>181.165255</v>
      </c>
      <c r="BB395" s="464">
        <v>1735.9019960000001</v>
      </c>
      <c r="BC395" s="464">
        <v>125.320578</v>
      </c>
      <c r="BD395" s="464">
        <v>258.05478399999998</v>
      </c>
      <c r="BE395" s="464">
        <v>157.631034</v>
      </c>
      <c r="BF395" s="464">
        <v>87.361445000000003</v>
      </c>
      <c r="BG395" s="464">
        <v>206.470213</v>
      </c>
      <c r="BH395" s="464">
        <v>474.836116</v>
      </c>
      <c r="BI395" s="464">
        <v>211.510199</v>
      </c>
      <c r="BJ395" s="464">
        <v>2968.3506619999998</v>
      </c>
      <c r="BK395" s="464">
        <v>5147.6467839999996</v>
      </c>
      <c r="BL395" s="464">
        <v>17016.598903999999</v>
      </c>
      <c r="BM395" s="464">
        <v>243.538814</v>
      </c>
      <c r="BN395" s="464">
        <v>11170.525911000001</v>
      </c>
      <c r="BO395" s="464">
        <v>5968.7164400000001</v>
      </c>
      <c r="BP395" s="464">
        <v>224.301051</v>
      </c>
      <c r="BQ395" s="464">
        <v>271.84238699999997</v>
      </c>
      <c r="BR395" s="464">
        <v>1507.729135</v>
      </c>
      <c r="BS395" s="464">
        <v>225.79768999999999</v>
      </c>
      <c r="BT395" s="464">
        <v>287.89042000000001</v>
      </c>
      <c r="BU395" s="464">
        <v>172.22650899999999</v>
      </c>
      <c r="BV395" s="464">
        <v>590.72970299999997</v>
      </c>
      <c r="BW395" s="464">
        <v>375.00805400000002</v>
      </c>
      <c r="BX395" s="464">
        <v>3583.0506340000002</v>
      </c>
      <c r="BY395" s="464">
        <v>1815.590428</v>
      </c>
      <c r="BZ395" s="464">
        <v>96.858185000000006</v>
      </c>
      <c r="CA395" s="464">
        <v>266.044039</v>
      </c>
    </row>
    <row r="396" spans="1:79" ht="15" x14ac:dyDescent="0.25">
      <c r="A396" s="449">
        <v>289</v>
      </c>
      <c r="B396" s="459"/>
      <c r="C396" s="459"/>
      <c r="D396" s="460" t="s">
        <v>452</v>
      </c>
      <c r="E396" s="464">
        <v>152.17843099999999</v>
      </c>
      <c r="F396" s="464">
        <v>188.902512</v>
      </c>
      <c r="G396" s="464">
        <v>262.00796300000002</v>
      </c>
      <c r="H396" s="464">
        <v>2091.192943</v>
      </c>
      <c r="I396" s="464">
        <v>455.11376100000001</v>
      </c>
      <c r="J396" s="782">
        <v>88</v>
      </c>
      <c r="K396" s="464">
        <v>454.33476200000001</v>
      </c>
      <c r="L396" s="464">
        <v>247.742154</v>
      </c>
      <c r="M396" s="464">
        <v>320.437884</v>
      </c>
      <c r="N396" s="464">
        <v>3691.7211419999999</v>
      </c>
      <c r="O396" s="464">
        <v>238.17768899999999</v>
      </c>
      <c r="P396" s="464">
        <v>240.02990500000001</v>
      </c>
      <c r="Q396" s="464">
        <v>208.14403200000001</v>
      </c>
      <c r="R396" s="464">
        <v>107.20378599999999</v>
      </c>
      <c r="S396" s="464">
        <v>1987.7489109999999</v>
      </c>
      <c r="T396" s="464">
        <v>786.67724599999997</v>
      </c>
      <c r="U396" s="464">
        <v>2728.8347159999998</v>
      </c>
      <c r="V396" s="464">
        <v>5266.3730800000003</v>
      </c>
      <c r="W396" s="464">
        <v>137.74667099999999</v>
      </c>
      <c r="X396" s="464">
        <v>269.06736599999999</v>
      </c>
      <c r="Y396" s="657">
        <v>483</v>
      </c>
      <c r="Z396" s="658">
        <v>157</v>
      </c>
      <c r="AA396" s="464">
        <v>2459.652936</v>
      </c>
      <c r="AB396" s="464">
        <v>1694.3026319999999</v>
      </c>
      <c r="AC396" s="464">
        <v>267.94471900000002</v>
      </c>
      <c r="AD396" s="464">
        <v>591.21229500000004</v>
      </c>
      <c r="AE396" s="464">
        <v>493.82340299999998</v>
      </c>
      <c r="AF396" s="464">
        <v>251.56064900000001</v>
      </c>
      <c r="AG396" s="464">
        <v>3069.4321709999999</v>
      </c>
      <c r="AH396" s="464">
        <v>3369.3018929999998</v>
      </c>
      <c r="AI396" s="464">
        <v>177.85247899999999</v>
      </c>
      <c r="AJ396" s="464">
        <v>371.85464000000002</v>
      </c>
      <c r="AK396" s="464">
        <v>135.01711499999999</v>
      </c>
      <c r="AL396" s="464">
        <v>736.17413899999997</v>
      </c>
      <c r="AM396" s="464">
        <v>831</v>
      </c>
      <c r="AN396" s="464">
        <v>2357.695397</v>
      </c>
      <c r="AO396" s="464">
        <v>53.167726000000002</v>
      </c>
      <c r="AP396" s="464">
        <v>648.85159299999998</v>
      </c>
      <c r="AQ396" s="464">
        <v>54.681041999999998</v>
      </c>
      <c r="AR396" s="782">
        <v>150</v>
      </c>
      <c r="AS396" s="464">
        <v>156.42454000000001</v>
      </c>
      <c r="AT396" s="464">
        <v>167.592725</v>
      </c>
      <c r="AU396" s="464">
        <v>4661.6864059999998</v>
      </c>
      <c r="AV396" s="464">
        <v>203.26707300000001</v>
      </c>
      <c r="AW396" s="464">
        <v>188.99133</v>
      </c>
      <c r="AX396" s="464">
        <v>2796.2814539999999</v>
      </c>
      <c r="AY396" s="464">
        <v>2544.6396589999999</v>
      </c>
      <c r="AZ396" s="464">
        <v>2562.6466919999998</v>
      </c>
      <c r="BA396" s="464">
        <v>184.08150000000001</v>
      </c>
      <c r="BB396" s="464">
        <v>1734.7825829999999</v>
      </c>
      <c r="BC396" s="464">
        <v>118.228475</v>
      </c>
      <c r="BD396" s="464">
        <v>245.18956900000001</v>
      </c>
      <c r="BE396" s="464">
        <v>125.247013</v>
      </c>
      <c r="BF396" s="464">
        <v>75.570469000000003</v>
      </c>
      <c r="BG396" s="464">
        <v>242.074501</v>
      </c>
      <c r="BH396" s="464">
        <v>531.84350600000005</v>
      </c>
      <c r="BI396" s="464">
        <v>226.131111</v>
      </c>
      <c r="BJ396" s="464">
        <v>2565.544449</v>
      </c>
      <c r="BK396" s="464">
        <v>3895.6849980000002</v>
      </c>
      <c r="BL396" s="464">
        <v>7504.519096</v>
      </c>
      <c r="BM396" s="464">
        <v>290.694142</v>
      </c>
      <c r="BN396" s="464">
        <v>8905.9134639999993</v>
      </c>
      <c r="BO396" s="464">
        <v>3270.7004449999999</v>
      </c>
      <c r="BP396" s="464">
        <v>246.160324</v>
      </c>
      <c r="BQ396" s="464">
        <v>348.193825</v>
      </c>
      <c r="BR396" s="464">
        <v>619.36273900000003</v>
      </c>
      <c r="BS396" s="464">
        <v>268.79401200000001</v>
      </c>
      <c r="BT396" s="464">
        <v>293.85410899999999</v>
      </c>
      <c r="BU396" s="464">
        <v>140.350201</v>
      </c>
      <c r="BV396" s="464">
        <v>688.64757599999996</v>
      </c>
      <c r="BW396" s="464">
        <v>426.19089300000002</v>
      </c>
      <c r="BX396" s="464">
        <v>1705.541862</v>
      </c>
      <c r="BY396" s="464">
        <v>1413.0599569999999</v>
      </c>
      <c r="BZ396" s="464">
        <v>89.602361000000002</v>
      </c>
      <c r="CA396" s="464">
        <v>244.154146</v>
      </c>
    </row>
    <row r="397" spans="1:79" ht="15" x14ac:dyDescent="0.25">
      <c r="A397" s="449">
        <v>290</v>
      </c>
      <c r="B397" s="457"/>
      <c r="C397" s="457" t="s">
        <v>564</v>
      </c>
      <c r="D397" s="458" t="s">
        <v>0</v>
      </c>
      <c r="E397" s="463">
        <v>0.22559000000000001</v>
      </c>
      <c r="F397" s="463">
        <v>0.44359300000000002</v>
      </c>
      <c r="G397" s="463">
        <v>7.8206379999999998</v>
      </c>
      <c r="H397" s="463">
        <v>862.05370700000003</v>
      </c>
      <c r="I397" s="463">
        <v>14.097659999999999</v>
      </c>
      <c r="J397" s="781">
        <v>0.26386300000000001</v>
      </c>
      <c r="K397" s="463">
        <v>1.3477950000000001</v>
      </c>
      <c r="L397" s="463">
        <v>14.552875999999999</v>
      </c>
      <c r="M397" s="463">
        <v>0.30591200000000002</v>
      </c>
      <c r="N397" s="463">
        <v>505.36190299999998</v>
      </c>
      <c r="O397" s="463">
        <v>0.69669000000000003</v>
      </c>
      <c r="P397" s="463">
        <v>12.015188</v>
      </c>
      <c r="Q397" s="463">
        <v>0.418568</v>
      </c>
      <c r="R397" s="463">
        <v>1.1569430000000001</v>
      </c>
      <c r="S397" s="463">
        <v>334.29950100000002</v>
      </c>
      <c r="T397" s="463">
        <v>101.115103</v>
      </c>
      <c r="U397" s="463">
        <v>1085.2170249999999</v>
      </c>
      <c r="V397" s="463">
        <v>849.99454400000002</v>
      </c>
      <c r="W397" s="463">
        <v>2.252418</v>
      </c>
      <c r="X397" s="463">
        <v>0.88113399999999997</v>
      </c>
      <c r="Y397" s="655">
        <v>0.74846699999999999</v>
      </c>
      <c r="Z397" s="656">
        <v>0.75467799999999996</v>
      </c>
      <c r="AA397" s="463">
        <v>612.74423400000001</v>
      </c>
      <c r="AB397" s="463">
        <v>304.833551</v>
      </c>
      <c r="AC397" s="463">
        <v>1.8326370000000001</v>
      </c>
      <c r="AD397" s="463">
        <v>60.793188999999998</v>
      </c>
      <c r="AE397" s="463">
        <v>4.4578860000000002</v>
      </c>
      <c r="AF397" s="463">
        <v>6.0865090000000004</v>
      </c>
      <c r="AG397" s="463">
        <v>376.96205200000003</v>
      </c>
      <c r="AH397" s="463">
        <v>519.49598100000003</v>
      </c>
      <c r="AI397" s="463">
        <v>0.53910499999999995</v>
      </c>
      <c r="AJ397" s="463">
        <v>17.938329</v>
      </c>
      <c r="AK397" s="463">
        <v>2.433586</v>
      </c>
      <c r="AL397" s="463">
        <v>40.714992000000002</v>
      </c>
      <c r="AM397" s="463">
        <v>28.895316999999999</v>
      </c>
      <c r="AN397" s="463">
        <v>311.87903799999998</v>
      </c>
      <c r="AO397" s="463">
        <v>0.99060000000000004</v>
      </c>
      <c r="AP397" s="463">
        <v>18.691168999999999</v>
      </c>
      <c r="AQ397" s="463">
        <v>3.6534999999999998E-2</v>
      </c>
      <c r="AR397" s="781">
        <v>1.6727019999999999</v>
      </c>
      <c r="AS397" s="463">
        <v>0.32607799999999998</v>
      </c>
      <c r="AT397" s="463">
        <v>1.8796120000000001</v>
      </c>
      <c r="AU397" s="463">
        <v>1599.9724940000001</v>
      </c>
      <c r="AV397" s="463">
        <v>7.7807680000000001</v>
      </c>
      <c r="AW397" s="463">
        <v>4.8073499999999996</v>
      </c>
      <c r="AX397" s="463">
        <v>190.408468</v>
      </c>
      <c r="AY397" s="463">
        <v>15.86753</v>
      </c>
      <c r="AZ397" s="463">
        <v>649.65660400000002</v>
      </c>
      <c r="BA397" s="463">
        <v>1.6583870000000001</v>
      </c>
      <c r="BB397" s="463">
        <v>222.40982700000001</v>
      </c>
      <c r="BC397" s="463">
        <v>0.46751399999999999</v>
      </c>
      <c r="BD397" s="463">
        <v>1.489986</v>
      </c>
      <c r="BE397" s="463">
        <v>2.5313870000000001</v>
      </c>
      <c r="BF397" s="463">
        <v>0.249585</v>
      </c>
      <c r="BG397" s="463">
        <v>1.5300990000000001</v>
      </c>
      <c r="BH397" s="463">
        <v>8.9098980000000001</v>
      </c>
      <c r="BI397" s="463">
        <v>0.94440000000000002</v>
      </c>
      <c r="BJ397" s="463">
        <v>395.01298100000002</v>
      </c>
      <c r="BK397" s="463">
        <v>1044.926966</v>
      </c>
      <c r="BL397" s="463">
        <v>4249.4053430000004</v>
      </c>
      <c r="BM397" s="463">
        <v>2.4209209999999999</v>
      </c>
      <c r="BN397" s="463">
        <v>1989.0612000000001</v>
      </c>
      <c r="BO397" s="463">
        <v>1676.0090949999999</v>
      </c>
      <c r="BP397" s="463">
        <v>4.4586399999999999</v>
      </c>
      <c r="BQ397" s="463">
        <v>1.26773</v>
      </c>
      <c r="BR397" s="463">
        <v>212.63327100000001</v>
      </c>
      <c r="BS397" s="463">
        <v>0.66715599999999997</v>
      </c>
      <c r="BT397" s="463">
        <v>12.115990999999999</v>
      </c>
      <c r="BU397" s="463">
        <v>1.343507</v>
      </c>
      <c r="BV397" s="463">
        <v>16.532596000000002</v>
      </c>
      <c r="BW397" s="463">
        <v>2.1794509999999998</v>
      </c>
      <c r="BX397" s="463">
        <v>549.89822200000003</v>
      </c>
      <c r="BY397" s="463">
        <v>238.77764999999999</v>
      </c>
      <c r="BZ397" s="463">
        <v>2.8584749999999999</v>
      </c>
      <c r="CA397" s="463">
        <v>1.7336370000000001</v>
      </c>
    </row>
    <row r="398" spans="1:79" ht="15" x14ac:dyDescent="0.25">
      <c r="A398" s="449">
        <v>291</v>
      </c>
      <c r="B398" s="457"/>
      <c r="C398" s="457"/>
      <c r="D398" s="458" t="s">
        <v>451</v>
      </c>
      <c r="E398" s="463">
        <v>0.34799600000000003</v>
      </c>
      <c r="F398" s="463">
        <v>0.60306599999999999</v>
      </c>
      <c r="G398" s="463">
        <v>11.59125</v>
      </c>
      <c r="H398" s="463">
        <v>1597.6889759999999</v>
      </c>
      <c r="I398" s="463">
        <v>19.412154999999998</v>
      </c>
      <c r="J398" s="781">
        <v>0.47339100000000001</v>
      </c>
      <c r="K398" s="463">
        <v>4.7318449999999999</v>
      </c>
      <c r="L398" s="463">
        <v>13.389518000000001</v>
      </c>
      <c r="M398" s="463">
        <v>0.94671700000000003</v>
      </c>
      <c r="N398" s="463">
        <v>2516.1239420000002</v>
      </c>
      <c r="O398" s="463">
        <v>1.647662</v>
      </c>
      <c r="P398" s="463">
        <v>12.755447</v>
      </c>
      <c r="Q398" s="463">
        <v>0.38071899999999997</v>
      </c>
      <c r="R398" s="463">
        <v>0.91362500000000002</v>
      </c>
      <c r="S398" s="463">
        <v>1332.49479</v>
      </c>
      <c r="T398" s="463">
        <v>163.84460899999999</v>
      </c>
      <c r="U398" s="463">
        <v>3165.3683940000001</v>
      </c>
      <c r="V398" s="463">
        <v>4589.6044869999996</v>
      </c>
      <c r="W398" s="463">
        <v>1.76725</v>
      </c>
      <c r="X398" s="463">
        <v>2.2588720000000002</v>
      </c>
      <c r="Y398" s="655">
        <v>2.5905399999999998</v>
      </c>
      <c r="Z398" s="656">
        <v>1.3173189999999999</v>
      </c>
      <c r="AA398" s="463">
        <v>1359.3861710000001</v>
      </c>
      <c r="AB398" s="463">
        <v>1032.964641</v>
      </c>
      <c r="AC398" s="463">
        <v>2.2446799999999998</v>
      </c>
      <c r="AD398" s="463">
        <v>99.350903000000002</v>
      </c>
      <c r="AE398" s="463">
        <v>7.2199530000000003</v>
      </c>
      <c r="AF398" s="463">
        <v>7.3318289999999999</v>
      </c>
      <c r="AG398" s="463">
        <v>2169.1581179999998</v>
      </c>
      <c r="AH398" s="463">
        <v>2314.055038</v>
      </c>
      <c r="AI398" s="463">
        <v>0.96399000000000001</v>
      </c>
      <c r="AJ398" s="463">
        <v>18.362189999999998</v>
      </c>
      <c r="AK398" s="463">
        <v>2.7401390000000001</v>
      </c>
      <c r="AL398" s="463">
        <v>110.474075</v>
      </c>
      <c r="AM398" s="463">
        <v>60.730915000000003</v>
      </c>
      <c r="AN398" s="463">
        <v>1337.4251220000001</v>
      </c>
      <c r="AO398" s="463">
        <v>0.536995</v>
      </c>
      <c r="AP398" s="463">
        <v>19.492169000000001</v>
      </c>
      <c r="AQ398" s="463">
        <v>5.1221999999999997E-2</v>
      </c>
      <c r="AR398" s="781">
        <v>3.8179660000000002</v>
      </c>
      <c r="AS398" s="463">
        <v>0.78512099999999996</v>
      </c>
      <c r="AT398" s="463">
        <v>1.512092</v>
      </c>
      <c r="AU398" s="463">
        <v>6590.9777190000004</v>
      </c>
      <c r="AV398" s="463">
        <v>2.5783079999999998</v>
      </c>
      <c r="AW398" s="463">
        <v>4.9233700000000002</v>
      </c>
      <c r="AX398" s="463">
        <v>1026.730626</v>
      </c>
      <c r="AY398" s="463">
        <v>89.658377999999999</v>
      </c>
      <c r="AZ398" s="463">
        <v>3332.8971470000001</v>
      </c>
      <c r="BA398" s="463">
        <v>2.4551780000000001</v>
      </c>
      <c r="BB398" s="463">
        <v>1144.0694779999999</v>
      </c>
      <c r="BC398" s="463">
        <v>0.85881399999999997</v>
      </c>
      <c r="BD398" s="463">
        <v>1.9712229999999999</v>
      </c>
      <c r="BE398" s="463">
        <v>2.270867</v>
      </c>
      <c r="BF398" s="463">
        <v>0.27957399999999999</v>
      </c>
      <c r="BG398" s="463">
        <v>2.0894110000000001</v>
      </c>
      <c r="BH398" s="463">
        <v>21.149353999999999</v>
      </c>
      <c r="BI398" s="463">
        <v>1.08602</v>
      </c>
      <c r="BJ398" s="463">
        <v>1706.3519120000001</v>
      </c>
      <c r="BK398" s="463">
        <v>5141.7292260000004</v>
      </c>
      <c r="BL398" s="463">
        <v>8397.9614689999999</v>
      </c>
      <c r="BM398" s="463">
        <v>4.4445300000000003</v>
      </c>
      <c r="BN398" s="463">
        <v>11720.045555000001</v>
      </c>
      <c r="BO398" s="463">
        <v>2858.0538769999998</v>
      </c>
      <c r="BP398" s="463">
        <v>2.3501639999999999</v>
      </c>
      <c r="BQ398" s="463">
        <v>3.0137390000000002</v>
      </c>
      <c r="BR398" s="463">
        <v>370.87638399999997</v>
      </c>
      <c r="BS398" s="463">
        <v>1.982898</v>
      </c>
      <c r="BT398" s="463">
        <v>12.507194999999999</v>
      </c>
      <c r="BU398" s="463">
        <v>1.2530790000000001</v>
      </c>
      <c r="BV398" s="463">
        <v>47.597942000000003</v>
      </c>
      <c r="BW398" s="463">
        <v>3.1439729999999999</v>
      </c>
      <c r="BX398" s="463">
        <v>1362.824541</v>
      </c>
      <c r="BY398" s="463">
        <v>469.95080000000002</v>
      </c>
      <c r="BZ398" s="463">
        <v>2.0125090000000001</v>
      </c>
      <c r="CA398" s="463">
        <v>2.7052179999999999</v>
      </c>
    </row>
    <row r="399" spans="1:79" ht="15" x14ac:dyDescent="0.25">
      <c r="A399" s="449">
        <v>292</v>
      </c>
      <c r="B399" s="457"/>
      <c r="C399" s="457"/>
      <c r="D399" s="458" t="s">
        <v>1</v>
      </c>
      <c r="E399" s="463">
        <v>0.75100500000000003</v>
      </c>
      <c r="F399" s="463">
        <v>1.2372639999999999</v>
      </c>
      <c r="G399" s="463">
        <v>24.104205</v>
      </c>
      <c r="H399" s="463">
        <v>3169.1336919999999</v>
      </c>
      <c r="I399" s="463">
        <v>38.427686000000001</v>
      </c>
      <c r="J399" s="781">
        <v>0.81595099999999998</v>
      </c>
      <c r="K399" s="463">
        <v>5.0742070000000004</v>
      </c>
      <c r="L399" s="463">
        <v>35.742921000000003</v>
      </c>
      <c r="M399" s="463">
        <v>1.0985940000000001</v>
      </c>
      <c r="N399" s="463">
        <v>1506.038182</v>
      </c>
      <c r="O399" s="463">
        <v>2.1175790000000001</v>
      </c>
      <c r="P399" s="463">
        <v>30.083283000000002</v>
      </c>
      <c r="Q399" s="463">
        <v>0.82860400000000001</v>
      </c>
      <c r="R399" s="463">
        <v>2.5520860000000001</v>
      </c>
      <c r="S399" s="463">
        <v>952.05279299999995</v>
      </c>
      <c r="T399" s="463">
        <v>271.08237500000001</v>
      </c>
      <c r="U399" s="463">
        <v>4001.1700350000001</v>
      </c>
      <c r="V399" s="463">
        <v>2765.4889889999999</v>
      </c>
      <c r="W399" s="463">
        <v>3.6306720000000001</v>
      </c>
      <c r="X399" s="463">
        <v>3.0113289999999999</v>
      </c>
      <c r="Y399" s="655">
        <v>2.6121940000000001</v>
      </c>
      <c r="Z399" s="656">
        <v>2.0918399999999999</v>
      </c>
      <c r="AA399" s="463">
        <v>1499.539759</v>
      </c>
      <c r="AB399" s="463">
        <v>754.48736799999995</v>
      </c>
      <c r="AC399" s="463">
        <v>3.5537860000000001</v>
      </c>
      <c r="AD399" s="463">
        <v>182.85417799999999</v>
      </c>
      <c r="AE399" s="463">
        <v>13.659442</v>
      </c>
      <c r="AF399" s="463">
        <v>16.663913000000001</v>
      </c>
      <c r="AG399" s="463">
        <v>1230.3213579999999</v>
      </c>
      <c r="AH399" s="463">
        <v>1505.873378</v>
      </c>
      <c r="AI399" s="463">
        <v>1.742475</v>
      </c>
      <c r="AJ399" s="463">
        <v>42.367465000000003</v>
      </c>
      <c r="AK399" s="463">
        <v>6.5358590000000003</v>
      </c>
      <c r="AL399" s="463">
        <v>111.990408</v>
      </c>
      <c r="AM399" s="463">
        <v>90.690854000000002</v>
      </c>
      <c r="AN399" s="463">
        <v>851.07522700000004</v>
      </c>
      <c r="AO399" s="463">
        <v>1.835998</v>
      </c>
      <c r="AP399" s="463">
        <v>32.825996000000004</v>
      </c>
      <c r="AQ399" s="463">
        <v>0.10874300000000001</v>
      </c>
      <c r="AR399" s="781">
        <v>4.8062500000000004</v>
      </c>
      <c r="AS399" s="463">
        <v>1.3174129999999999</v>
      </c>
      <c r="AT399" s="463">
        <v>3.6778780000000002</v>
      </c>
      <c r="AU399" s="463">
        <v>4859.9427690000002</v>
      </c>
      <c r="AV399" s="463">
        <v>10.06377</v>
      </c>
      <c r="AW399" s="463">
        <v>10.862715</v>
      </c>
      <c r="AX399" s="463">
        <v>655.85126100000002</v>
      </c>
      <c r="AY399" s="463">
        <v>60.527482999999997</v>
      </c>
      <c r="AZ399" s="463">
        <v>1875.940149</v>
      </c>
      <c r="BA399" s="463">
        <v>3.8937680000000001</v>
      </c>
      <c r="BB399" s="463">
        <v>670.33934399999998</v>
      </c>
      <c r="BC399" s="463">
        <v>1.577191</v>
      </c>
      <c r="BD399" s="463">
        <v>3.055453</v>
      </c>
      <c r="BE399" s="463">
        <v>5.3251749999999998</v>
      </c>
      <c r="BF399" s="463">
        <v>0.54118200000000005</v>
      </c>
      <c r="BG399" s="463">
        <v>3.0325440000000001</v>
      </c>
      <c r="BH399" s="463">
        <v>27.663830999999998</v>
      </c>
      <c r="BI399" s="463">
        <v>2.4544359999999998</v>
      </c>
      <c r="BJ399" s="463">
        <v>1189.7479499999999</v>
      </c>
      <c r="BK399" s="463">
        <v>3011.4193780000001</v>
      </c>
      <c r="BL399" s="463">
        <v>11287.928427000001</v>
      </c>
      <c r="BM399" s="463">
        <v>7.7473989999999997</v>
      </c>
      <c r="BN399" s="463">
        <v>6362.0709800000004</v>
      </c>
      <c r="BO399" s="463">
        <v>3608.9400679999999</v>
      </c>
      <c r="BP399" s="463">
        <v>6.8511579999999999</v>
      </c>
      <c r="BQ399" s="463">
        <v>3.1271819999999999</v>
      </c>
      <c r="BR399" s="463">
        <v>786.53808400000003</v>
      </c>
      <c r="BS399" s="463">
        <v>3.2804869999999999</v>
      </c>
      <c r="BT399" s="463">
        <v>21.989673</v>
      </c>
      <c r="BU399" s="463">
        <v>3.2998129999999999</v>
      </c>
      <c r="BV399" s="463">
        <v>49.827660000000002</v>
      </c>
      <c r="BW399" s="463">
        <v>4.6077500000000002</v>
      </c>
      <c r="BX399" s="463">
        <v>1957.144595</v>
      </c>
      <c r="BY399" s="463">
        <v>575.31774399999995</v>
      </c>
      <c r="BZ399" s="463">
        <v>3.6930960000000002</v>
      </c>
      <c r="CA399" s="463">
        <v>5.3481820000000004</v>
      </c>
    </row>
    <row r="400" spans="1:79" ht="15.75" thickBot="1" x14ac:dyDescent="0.3">
      <c r="A400" s="449">
        <v>293</v>
      </c>
      <c r="B400" s="457"/>
      <c r="C400" s="457"/>
      <c r="D400" s="458" t="s">
        <v>452</v>
      </c>
      <c r="E400" s="463">
        <v>1.4456999999999999E-2</v>
      </c>
      <c r="F400" s="463">
        <v>2.1145000000000001E-2</v>
      </c>
      <c r="G400" s="463">
        <v>0.48355199999999998</v>
      </c>
      <c r="H400" s="463">
        <v>72.676479999999998</v>
      </c>
      <c r="I400" s="463">
        <v>0.95083899999999999</v>
      </c>
      <c r="J400" s="783">
        <v>1.8817E-2</v>
      </c>
      <c r="K400" s="463">
        <v>0.70076499999999997</v>
      </c>
      <c r="L400" s="463">
        <v>0.44228299999999998</v>
      </c>
      <c r="M400" s="463">
        <v>6.0547999999999998E-2</v>
      </c>
      <c r="N400" s="463">
        <v>233.743697</v>
      </c>
      <c r="O400" s="463">
        <v>0.12225800000000001</v>
      </c>
      <c r="P400" s="463">
        <v>0.438745</v>
      </c>
      <c r="Q400" s="463">
        <v>2.4622000000000002E-2</v>
      </c>
      <c r="R400" s="463">
        <v>2.962E-2</v>
      </c>
      <c r="S400" s="463">
        <v>65.439626000000004</v>
      </c>
      <c r="T400" s="463">
        <v>11.149685</v>
      </c>
      <c r="U400" s="463">
        <v>128.85422</v>
      </c>
      <c r="V400" s="463">
        <v>466.25639699999999</v>
      </c>
      <c r="W400" s="463">
        <v>6.6422999999999996E-2</v>
      </c>
      <c r="X400" s="463">
        <v>0.20616599999999999</v>
      </c>
      <c r="Y400" s="659">
        <v>0.243282</v>
      </c>
      <c r="Z400" s="660">
        <v>6.4088999999999993E-2</v>
      </c>
      <c r="AA400" s="463">
        <v>53.936227000000002</v>
      </c>
      <c r="AB400" s="463">
        <v>62.781125000000003</v>
      </c>
      <c r="AC400" s="463">
        <v>0.103918</v>
      </c>
      <c r="AD400" s="463">
        <v>5.3318849999999998</v>
      </c>
      <c r="AE400" s="463">
        <v>0.51674200000000003</v>
      </c>
      <c r="AF400" s="463">
        <v>0.21634900000000001</v>
      </c>
      <c r="AG400" s="463">
        <v>196.06878599999999</v>
      </c>
      <c r="AH400" s="463">
        <v>214.44663600000001</v>
      </c>
      <c r="AI400" s="463">
        <v>4.7820000000000001E-2</v>
      </c>
      <c r="AJ400" s="463">
        <v>0.63333899999999999</v>
      </c>
      <c r="AK400" s="463">
        <v>8.8135000000000005E-2</v>
      </c>
      <c r="AL400" s="463">
        <v>11.518520000000001</v>
      </c>
      <c r="AM400" s="463">
        <v>5.83873</v>
      </c>
      <c r="AN400" s="463">
        <v>76.034249000000003</v>
      </c>
      <c r="AO400" s="463">
        <v>2.2166999999999999E-2</v>
      </c>
      <c r="AP400" s="463">
        <v>0.97779499999999997</v>
      </c>
      <c r="AQ400" s="463">
        <v>1.3749999999999999E-3</v>
      </c>
      <c r="AR400" s="783">
        <v>0.29097099999999998</v>
      </c>
      <c r="AS400" s="463">
        <v>4.5229999999999999E-2</v>
      </c>
      <c r="AT400" s="463">
        <v>5.3862E-2</v>
      </c>
      <c r="AU400" s="463">
        <v>677.91263100000003</v>
      </c>
      <c r="AV400" s="463">
        <v>0.13675399999999999</v>
      </c>
      <c r="AW400" s="463">
        <v>0.21775700000000001</v>
      </c>
      <c r="AX400" s="463">
        <v>93.188321999999999</v>
      </c>
      <c r="AY400" s="463">
        <v>8.8750359999999997</v>
      </c>
      <c r="AZ400" s="463">
        <v>346.44518599999998</v>
      </c>
      <c r="BA400" s="463">
        <v>9.9814E-2</v>
      </c>
      <c r="BB400" s="463">
        <v>107.021542</v>
      </c>
      <c r="BC400" s="463">
        <v>3.3616E-2</v>
      </c>
      <c r="BD400" s="463">
        <v>0.145206</v>
      </c>
      <c r="BE400" s="463">
        <v>6.8149000000000001E-2</v>
      </c>
      <c r="BF400" s="463">
        <v>7.4910000000000003E-3</v>
      </c>
      <c r="BG400" s="463">
        <v>0.107907</v>
      </c>
      <c r="BH400" s="463">
        <v>2.8972220000000002</v>
      </c>
      <c r="BI400" s="463">
        <v>4.7444E-2</v>
      </c>
      <c r="BJ400" s="463">
        <v>87.442824000000002</v>
      </c>
      <c r="BK400" s="463">
        <v>539.87195299999996</v>
      </c>
      <c r="BL400" s="463">
        <v>522.57547699999998</v>
      </c>
      <c r="BM400" s="463">
        <v>0.219608</v>
      </c>
      <c r="BN400" s="463">
        <v>1257.4802990000001</v>
      </c>
      <c r="BO400" s="463">
        <v>185.512959</v>
      </c>
      <c r="BP400" s="463">
        <v>0.13608899999999999</v>
      </c>
      <c r="BQ400" s="463">
        <v>0.16345699999999999</v>
      </c>
      <c r="BR400" s="463">
        <v>8.7971269999999997</v>
      </c>
      <c r="BS400" s="463">
        <v>0.106933</v>
      </c>
      <c r="BT400" s="463">
        <v>0.65848600000000002</v>
      </c>
      <c r="BU400" s="463">
        <v>4.2791000000000003E-2</v>
      </c>
      <c r="BV400" s="463">
        <v>6.7791819999999996</v>
      </c>
      <c r="BW400" s="463">
        <v>0.15725800000000001</v>
      </c>
      <c r="BX400" s="463">
        <v>40.587184000000001</v>
      </c>
      <c r="BY400" s="463">
        <v>54.075408000000003</v>
      </c>
      <c r="BZ400" s="463">
        <v>5.7685E-2</v>
      </c>
      <c r="CA400" s="463">
        <v>8.3779000000000006E-2</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T31"/>
  <sheetViews>
    <sheetView zoomScale="80" zoomScaleNormal="80" workbookViewId="0">
      <pane xSplit="3" ySplit="5" topLeftCell="H6" activePane="bottomRight" state="frozen"/>
      <selection pane="topRight" activeCell="D1" sqref="D1"/>
      <selection pane="bottomLeft" activeCell="A6" sqref="A6"/>
      <selection pane="bottomRight" activeCell="U25" sqref="U25"/>
    </sheetView>
  </sheetViews>
  <sheetFormatPr defaultRowHeight="14.4" x14ac:dyDescent="0.3"/>
  <cols>
    <col min="2" max="2" width="15.33203125" customWidth="1"/>
    <col min="3" max="3" width="16.6640625" bestFit="1" customWidth="1"/>
    <col min="4" max="4" width="14" customWidth="1"/>
    <col min="5" max="6" width="12.33203125" customWidth="1"/>
    <col min="7" max="7" width="13.6640625" bestFit="1" customWidth="1"/>
    <col min="8" max="13" width="12.33203125" customWidth="1"/>
    <col min="14" max="14" width="15.6640625" customWidth="1"/>
    <col min="15" max="17" width="12.33203125" customWidth="1"/>
    <col min="18" max="18" width="16.109375" customWidth="1"/>
    <col min="19" max="20" width="12.33203125" customWidth="1"/>
  </cols>
  <sheetData>
    <row r="2" spans="2:20" ht="18" customHeight="1" x14ac:dyDescent="0.3">
      <c r="B2" s="832" t="s">
        <v>668</v>
      </c>
      <c r="C2" s="832"/>
      <c r="D2" s="832"/>
      <c r="E2" s="247"/>
      <c r="F2" s="247"/>
      <c r="G2" s="247"/>
      <c r="H2" s="247"/>
      <c r="I2" s="247"/>
      <c r="J2" s="247"/>
      <c r="K2" s="247"/>
      <c r="L2" s="247"/>
      <c r="M2" s="247"/>
      <c r="N2" s="247"/>
      <c r="O2" s="247"/>
      <c r="P2" s="247"/>
      <c r="Q2" s="247"/>
      <c r="R2" s="247"/>
      <c r="S2" s="247"/>
    </row>
    <row r="3" spans="2:20" ht="15" x14ac:dyDescent="0.25">
      <c r="B3" s="826" t="s">
        <v>667</v>
      </c>
      <c r="C3" s="826"/>
      <c r="D3" s="247"/>
      <c r="E3" s="247"/>
      <c r="F3" s="247"/>
      <c r="G3" s="247"/>
      <c r="H3" s="247"/>
      <c r="I3" s="247"/>
      <c r="J3" s="247"/>
      <c r="K3" s="247"/>
      <c r="L3" s="247"/>
      <c r="M3" s="247"/>
      <c r="N3" s="247"/>
      <c r="O3" s="247"/>
      <c r="P3" s="247"/>
      <c r="Q3" s="247"/>
      <c r="R3" s="247"/>
      <c r="S3" s="247"/>
    </row>
    <row r="4" spans="2:20" ht="37.200000000000003" customHeight="1" x14ac:dyDescent="0.25">
      <c r="B4" s="823" t="s">
        <v>309</v>
      </c>
      <c r="C4" s="823"/>
      <c r="D4" s="833" t="s">
        <v>311</v>
      </c>
      <c r="E4" s="834"/>
      <c r="F4" s="835"/>
      <c r="G4" s="833" t="s">
        <v>329</v>
      </c>
      <c r="H4" s="834"/>
      <c r="I4" s="834"/>
      <c r="J4" s="834"/>
      <c r="K4" s="834"/>
      <c r="L4" s="834"/>
      <c r="M4" s="834"/>
      <c r="N4" s="835"/>
      <c r="O4" s="833" t="s">
        <v>330</v>
      </c>
      <c r="P4" s="834"/>
      <c r="Q4" s="835"/>
      <c r="R4" s="833" t="s">
        <v>331</v>
      </c>
      <c r="S4" s="835"/>
    </row>
    <row r="5" spans="2:20" s="4" customFormat="1" ht="75" x14ac:dyDescent="0.25">
      <c r="B5" s="243" t="s">
        <v>270</v>
      </c>
      <c r="C5" s="243" t="s">
        <v>34</v>
      </c>
      <c r="D5" s="596" t="s">
        <v>395</v>
      </c>
      <c r="E5" s="597" t="s">
        <v>396</v>
      </c>
      <c r="F5" s="598" t="s">
        <v>397</v>
      </c>
      <c r="G5" s="596" t="s">
        <v>321</v>
      </c>
      <c r="H5" s="597" t="s">
        <v>315</v>
      </c>
      <c r="I5" s="599" t="s">
        <v>316</v>
      </c>
      <c r="J5" s="597" t="s">
        <v>317</v>
      </c>
      <c r="K5" s="599" t="s">
        <v>318</v>
      </c>
      <c r="L5" s="597" t="s">
        <v>319</v>
      </c>
      <c r="M5" s="599" t="s">
        <v>354</v>
      </c>
      <c r="N5" s="600" t="s">
        <v>323</v>
      </c>
      <c r="O5" s="596" t="s">
        <v>669</v>
      </c>
      <c r="P5" s="597" t="s">
        <v>322</v>
      </c>
      <c r="Q5" s="601" t="s">
        <v>324</v>
      </c>
      <c r="R5" s="602" t="s">
        <v>325</v>
      </c>
      <c r="S5" s="603" t="s">
        <v>328</v>
      </c>
    </row>
    <row r="6" spans="2:20" s="4" customFormat="1" ht="15" x14ac:dyDescent="0.25">
      <c r="B6" s="604">
        <v>1</v>
      </c>
      <c r="C6" s="604">
        <v>2016</v>
      </c>
      <c r="D6" s="610">
        <v>0</v>
      </c>
      <c r="E6" s="212">
        <v>0</v>
      </c>
      <c r="F6" s="611">
        <v>0</v>
      </c>
      <c r="G6" s="607">
        <v>0</v>
      </c>
      <c r="H6" s="608">
        <v>0</v>
      </c>
      <c r="I6" s="608">
        <v>0</v>
      </c>
      <c r="J6" s="608">
        <v>0</v>
      </c>
      <c r="K6" s="608">
        <v>0</v>
      </c>
      <c r="L6" s="608">
        <v>0</v>
      </c>
      <c r="M6" s="608">
        <v>0</v>
      </c>
      <c r="N6" s="605">
        <f t="shared" ref="N6:N30" si="0">SUM(G6:M6)</f>
        <v>0</v>
      </c>
      <c r="O6" s="607">
        <v>0</v>
      </c>
      <c r="P6" s="608">
        <v>0</v>
      </c>
      <c r="Q6" s="605">
        <f>O6+P6</f>
        <v>0</v>
      </c>
      <c r="R6" s="606">
        <f>N6-Q6</f>
        <v>0</v>
      </c>
      <c r="S6" s="609"/>
    </row>
    <row r="7" spans="2:20" ht="15" x14ac:dyDescent="0.25">
      <c r="B7" s="236">
        <v>1</v>
      </c>
      <c r="C7" s="240">
        <v>2017</v>
      </c>
      <c r="D7" s="584">
        <v>0</v>
      </c>
      <c r="E7" s="585">
        <v>0</v>
      </c>
      <c r="F7" s="586">
        <v>0</v>
      </c>
      <c r="G7" s="580">
        <v>0</v>
      </c>
      <c r="H7" s="581">
        <v>0</v>
      </c>
      <c r="I7" s="581">
        <v>0</v>
      </c>
      <c r="J7" s="581">
        <v>0</v>
      </c>
      <c r="K7" s="581">
        <v>0</v>
      </c>
      <c r="L7" s="581">
        <v>0</v>
      </c>
      <c r="M7" s="581">
        <v>0</v>
      </c>
      <c r="N7" s="605">
        <f t="shared" si="0"/>
        <v>0</v>
      </c>
      <c r="O7" s="580">
        <f>BCA!D21</f>
        <v>0</v>
      </c>
      <c r="P7" s="581">
        <f>BCA!D22</f>
        <v>0</v>
      </c>
      <c r="Q7" s="605">
        <f>O7+P7</f>
        <v>0</v>
      </c>
      <c r="R7" s="606">
        <f>N7-Q7</f>
        <v>0</v>
      </c>
      <c r="S7" s="582"/>
      <c r="T7" s="73"/>
    </row>
    <row r="8" spans="2:20" ht="15" x14ac:dyDescent="0.25">
      <c r="B8" s="236">
        <v>2</v>
      </c>
      <c r="C8" s="240">
        <v>2018</v>
      </c>
      <c r="D8" s="584">
        <v>0</v>
      </c>
      <c r="E8" s="585">
        <v>0</v>
      </c>
      <c r="F8" s="586">
        <v>0</v>
      </c>
      <c r="G8" s="580">
        <v>0</v>
      </c>
      <c r="H8" s="581">
        <v>0</v>
      </c>
      <c r="I8" s="581">
        <v>0</v>
      </c>
      <c r="J8" s="581">
        <v>0</v>
      </c>
      <c r="K8" s="581">
        <v>0</v>
      </c>
      <c r="L8" s="581">
        <v>0</v>
      </c>
      <c r="M8" s="581">
        <v>0</v>
      </c>
      <c r="N8" s="605">
        <f t="shared" si="0"/>
        <v>0</v>
      </c>
      <c r="O8" s="580">
        <f>BCA!E21</f>
        <v>49890879</v>
      </c>
      <c r="P8" s="581">
        <f>BCA!E22</f>
        <v>0</v>
      </c>
      <c r="Q8" s="605">
        <f t="shared" ref="Q8:Q30" si="1">O8+P8</f>
        <v>49890879</v>
      </c>
      <c r="R8" s="606">
        <f t="shared" ref="R8:R30" si="2">N8-Q8</f>
        <v>-49890879</v>
      </c>
      <c r="S8" s="582"/>
      <c r="T8" s="73"/>
    </row>
    <row r="9" spans="2:20" ht="15" x14ac:dyDescent="0.25">
      <c r="B9" s="236">
        <v>3</v>
      </c>
      <c r="C9" s="240">
        <v>2019</v>
      </c>
      <c r="D9" s="584">
        <v>0</v>
      </c>
      <c r="E9" s="585">
        <v>0</v>
      </c>
      <c r="F9" s="586">
        <v>0</v>
      </c>
      <c r="G9" s="580">
        <v>0</v>
      </c>
      <c r="H9" s="581">
        <v>0</v>
      </c>
      <c r="I9" s="581">
        <v>0</v>
      </c>
      <c r="J9" s="581">
        <v>0</v>
      </c>
      <c r="K9" s="581">
        <v>0</v>
      </c>
      <c r="L9" s="581">
        <v>0</v>
      </c>
      <c r="M9" s="581">
        <v>0</v>
      </c>
      <c r="N9" s="605">
        <f t="shared" si="0"/>
        <v>0</v>
      </c>
      <c r="O9" s="580">
        <f>BCA!F21</f>
        <v>49890879</v>
      </c>
      <c r="P9" s="581">
        <f>BCA!F22</f>
        <v>0</v>
      </c>
      <c r="Q9" s="605">
        <f t="shared" si="1"/>
        <v>49890879</v>
      </c>
      <c r="R9" s="606">
        <f t="shared" si="2"/>
        <v>-49890879</v>
      </c>
      <c r="S9" s="582"/>
      <c r="T9" s="73"/>
    </row>
    <row r="10" spans="2:20" ht="15" x14ac:dyDescent="0.25">
      <c r="B10" s="236">
        <v>4</v>
      </c>
      <c r="C10" s="240">
        <v>2020</v>
      </c>
      <c r="D10" s="584">
        <f>BCA!G8</f>
        <v>-1045223.799566653</v>
      </c>
      <c r="E10" s="585">
        <f>BCA!G9</f>
        <v>-1963610.8081544447</v>
      </c>
      <c r="F10" s="586">
        <f>BCA!G10</f>
        <v>-350015.79744777782</v>
      </c>
      <c r="G10" s="580">
        <f>BCA!G12</f>
        <v>50656941.019939974</v>
      </c>
      <c r="H10" s="581">
        <f>BCA!G13</f>
        <v>315960.58824421879</v>
      </c>
      <c r="I10" s="581">
        <f>BCA!G14</f>
        <v>258716.84530886746</v>
      </c>
      <c r="J10" s="581">
        <f>BCA!G15</f>
        <v>154268.2516669879</v>
      </c>
      <c r="K10" s="581">
        <f>BCA!G16</f>
        <v>191517.90243644468</v>
      </c>
      <c r="L10" s="581">
        <f>BCA!G17</f>
        <v>0</v>
      </c>
      <c r="M10" s="581">
        <f>BCA!G18</f>
        <v>216372.15329875107</v>
      </c>
      <c r="N10" s="605">
        <f t="shared" si="0"/>
        <v>51793776.760895245</v>
      </c>
      <c r="O10" s="580">
        <f>BCA!G21</f>
        <v>49890879</v>
      </c>
      <c r="P10" s="581">
        <f>BCA!G22</f>
        <v>0</v>
      </c>
      <c r="Q10" s="605">
        <f t="shared" si="1"/>
        <v>49890879</v>
      </c>
      <c r="R10" s="606">
        <f t="shared" si="2"/>
        <v>1902897.7608952448</v>
      </c>
      <c r="S10" s="582"/>
      <c r="T10" s="73"/>
    </row>
    <row r="11" spans="2:20" ht="15" x14ac:dyDescent="0.25">
      <c r="B11" s="236">
        <v>5</v>
      </c>
      <c r="C11" s="240">
        <v>2021</v>
      </c>
      <c r="D11" s="584">
        <f>BCA!H8</f>
        <v>-992962.60958832037</v>
      </c>
      <c r="E11" s="585">
        <f>BCA!H9</f>
        <v>-1917930.4082388892</v>
      </c>
      <c r="F11" s="586">
        <f>BCA!H10</f>
        <v>-385015.14806755562</v>
      </c>
      <c r="G11" s="580">
        <f>BCA!H12</f>
        <v>49397949.174100451</v>
      </c>
      <c r="H11" s="581">
        <f>BCA!H13</f>
        <v>300162.55883200781</v>
      </c>
      <c r="I11" s="581">
        <f>BCA!H14</f>
        <v>245781.00304342405</v>
      </c>
      <c r="J11" s="581">
        <f>BCA!H15</f>
        <v>146554.83908363848</v>
      </c>
      <c r="K11" s="581">
        <f>BCA!H16</f>
        <v>181942.00731462246</v>
      </c>
      <c r="L11" s="581">
        <f>BCA!H17</f>
        <v>0</v>
      </c>
      <c r="M11" s="581">
        <f>BCA!H18</f>
        <v>205553.54563381354</v>
      </c>
      <c r="N11" s="605">
        <f t="shared" si="0"/>
        <v>50477943.128007956</v>
      </c>
      <c r="O11" s="580">
        <f>BCA!H21</f>
        <v>49890879</v>
      </c>
      <c r="P11" s="581">
        <f>BCA!H22</f>
        <v>0</v>
      </c>
      <c r="Q11" s="605">
        <f t="shared" si="1"/>
        <v>49890879</v>
      </c>
      <c r="R11" s="606">
        <f t="shared" si="2"/>
        <v>587064.12800795585</v>
      </c>
      <c r="S11" s="582"/>
      <c r="T11" s="73"/>
    </row>
    <row r="12" spans="2:20" ht="15" x14ac:dyDescent="0.25">
      <c r="B12" s="236">
        <v>6</v>
      </c>
      <c r="C12" s="240">
        <v>2022</v>
      </c>
      <c r="D12" s="584">
        <f>BCA!I8</f>
        <v>-940701.41960998776</v>
      </c>
      <c r="E12" s="585">
        <f>BCA!I9</f>
        <v>-1872250.0083233337</v>
      </c>
      <c r="F12" s="586">
        <f>BCA!I10</f>
        <v>-420014.49868733343</v>
      </c>
      <c r="G12" s="580">
        <f>BCA!I12</f>
        <v>48138957.328260936</v>
      </c>
      <c r="H12" s="581">
        <f>BCA!I13</f>
        <v>284364.52941979689</v>
      </c>
      <c r="I12" s="581">
        <f>BCA!I14</f>
        <v>232845.16077798069</v>
      </c>
      <c r="J12" s="581">
        <f>BCA!I15</f>
        <v>138841.42650028909</v>
      </c>
      <c r="K12" s="581">
        <f>BCA!I16</f>
        <v>173286.16811554902</v>
      </c>
      <c r="L12" s="581">
        <f>BCA!I17</f>
        <v>0</v>
      </c>
      <c r="M12" s="581">
        <f>BCA!I18</f>
        <v>194734.93796887595</v>
      </c>
      <c r="N12" s="605">
        <f t="shared" si="0"/>
        <v>49163029.551043421</v>
      </c>
      <c r="O12" s="580">
        <f>BCA!I21</f>
        <v>0</v>
      </c>
      <c r="P12" s="581">
        <f>BCA!I22</f>
        <v>321671.52385195513</v>
      </c>
      <c r="Q12" s="605">
        <f t="shared" si="1"/>
        <v>321671.52385195513</v>
      </c>
      <c r="R12" s="606">
        <f t="shared" si="2"/>
        <v>48841358.027191468</v>
      </c>
      <c r="S12" s="582"/>
      <c r="T12" s="73"/>
    </row>
    <row r="13" spans="2:20" ht="15" x14ac:dyDescent="0.25">
      <c r="B13" s="236">
        <v>7</v>
      </c>
      <c r="C13" s="240">
        <v>2023</v>
      </c>
      <c r="D13" s="584">
        <f>BCA!J8</f>
        <v>-888440.22963165515</v>
      </c>
      <c r="E13" s="585">
        <f>BCA!J9</f>
        <v>-1826569.608407778</v>
      </c>
      <c r="F13" s="586">
        <f>BCA!J10</f>
        <v>-455013.84930711123</v>
      </c>
      <c r="G13" s="580">
        <f>BCA!J12</f>
        <v>46879965.482421406</v>
      </c>
      <c r="H13" s="581">
        <f>BCA!J13</f>
        <v>268566.50000758597</v>
      </c>
      <c r="I13" s="581">
        <f>BCA!J14</f>
        <v>219909.31851253731</v>
      </c>
      <c r="J13" s="581">
        <f>BCA!J15</f>
        <v>131128.0139169397</v>
      </c>
      <c r="K13" s="581">
        <f>BCA!J16</f>
        <v>165397.04218543292</v>
      </c>
      <c r="L13" s="581">
        <f>BCA!J17</f>
        <v>0</v>
      </c>
      <c r="M13" s="581">
        <f>BCA!J18</f>
        <v>183916.33030393839</v>
      </c>
      <c r="N13" s="605">
        <f t="shared" si="0"/>
        <v>47848882.687347837</v>
      </c>
      <c r="O13" s="580">
        <f>BCA!J21</f>
        <v>0</v>
      </c>
      <c r="P13" s="581">
        <f>BCA!J22</f>
        <v>321671.52385195513</v>
      </c>
      <c r="Q13" s="605">
        <f t="shared" si="1"/>
        <v>321671.52385195513</v>
      </c>
      <c r="R13" s="606">
        <f t="shared" si="2"/>
        <v>47527211.163495883</v>
      </c>
      <c r="S13" s="582"/>
      <c r="T13" s="73"/>
    </row>
    <row r="14" spans="2:20" ht="15" x14ac:dyDescent="0.25">
      <c r="B14" s="236">
        <v>8</v>
      </c>
      <c r="C14" s="240">
        <v>2024</v>
      </c>
      <c r="D14" s="584">
        <f>BCA!K8</f>
        <v>-836179.03965332243</v>
      </c>
      <c r="E14" s="585">
        <f>BCA!K9</f>
        <v>-1780889.2084922227</v>
      </c>
      <c r="F14" s="586">
        <f>BCA!K10</f>
        <v>-490013.19992688904</v>
      </c>
      <c r="G14" s="580">
        <f>BCA!K12</f>
        <v>45620973.636581883</v>
      </c>
      <c r="H14" s="581">
        <f>BCA!K13</f>
        <v>252768.47059537502</v>
      </c>
      <c r="I14" s="581">
        <f>BCA!K14</f>
        <v>206973.47624709393</v>
      </c>
      <c r="J14" s="581">
        <f>BCA!K15</f>
        <v>123414.60133359031</v>
      </c>
      <c r="K14" s="581">
        <f>BCA!K16</f>
        <v>156485.63189670705</v>
      </c>
      <c r="L14" s="581">
        <f>BCA!K17</f>
        <v>0</v>
      </c>
      <c r="M14" s="581">
        <f>BCA!K18</f>
        <v>173097.72263900086</v>
      </c>
      <c r="N14" s="605">
        <f t="shared" si="0"/>
        <v>46533713.539293647</v>
      </c>
      <c r="O14" s="580">
        <f>BCA!K21</f>
        <v>0</v>
      </c>
      <c r="P14" s="581">
        <f>BCA!K22</f>
        <v>321671.52385195513</v>
      </c>
      <c r="Q14" s="605">
        <f t="shared" si="1"/>
        <v>321671.52385195513</v>
      </c>
      <c r="R14" s="606">
        <f t="shared" si="2"/>
        <v>46212042.015441693</v>
      </c>
      <c r="S14" s="582"/>
      <c r="T14" s="73"/>
    </row>
    <row r="15" spans="2:20" ht="15" x14ac:dyDescent="0.25">
      <c r="B15" s="236">
        <v>9</v>
      </c>
      <c r="C15" s="240">
        <v>2025</v>
      </c>
      <c r="D15" s="584">
        <f>BCA!L8</f>
        <v>-783917.84967498982</v>
      </c>
      <c r="E15" s="585">
        <f>BCA!L9</f>
        <v>-1735208.8085766672</v>
      </c>
      <c r="F15" s="586">
        <f>BCA!L10</f>
        <v>-525012.55054666684</v>
      </c>
      <c r="G15" s="580">
        <f>BCA!L12</f>
        <v>44361981.790742368</v>
      </c>
      <c r="H15" s="581">
        <f>BCA!L13</f>
        <v>236970.44118316408</v>
      </c>
      <c r="I15" s="581">
        <f>BCA!L14</f>
        <v>194037.63398165058</v>
      </c>
      <c r="J15" s="581">
        <f>BCA!L15</f>
        <v>115701.18875024092</v>
      </c>
      <c r="K15" s="581">
        <f>BCA!L16</f>
        <v>147471.99317212022</v>
      </c>
      <c r="L15" s="581">
        <f>BCA!L17</f>
        <v>0</v>
      </c>
      <c r="M15" s="581">
        <f>BCA!L18</f>
        <v>162279.11497406327</v>
      </c>
      <c r="N15" s="605">
        <f t="shared" si="0"/>
        <v>45218442.162803605</v>
      </c>
      <c r="O15" s="580">
        <f>BCA!L21</f>
        <v>0</v>
      </c>
      <c r="P15" s="581">
        <f>BCA!L22</f>
        <v>321671.52385195513</v>
      </c>
      <c r="Q15" s="605">
        <f t="shared" si="1"/>
        <v>321671.52385195513</v>
      </c>
      <c r="R15" s="606">
        <f t="shared" si="2"/>
        <v>44896770.638951652</v>
      </c>
      <c r="S15" s="582"/>
      <c r="T15" s="73"/>
    </row>
    <row r="16" spans="2:20" ht="15" x14ac:dyDescent="0.25">
      <c r="B16" s="236">
        <v>10</v>
      </c>
      <c r="C16" s="240">
        <v>2026</v>
      </c>
      <c r="D16" s="584">
        <f>BCA!M8</f>
        <v>-731656.65969665721</v>
      </c>
      <c r="E16" s="585">
        <f>BCA!M9</f>
        <v>-1689528.4086611117</v>
      </c>
      <c r="F16" s="586">
        <f>BCA!M10</f>
        <v>-560011.90116644464</v>
      </c>
      <c r="G16" s="580">
        <f>BCA!M12</f>
        <v>43102989.944902837</v>
      </c>
      <c r="H16" s="581">
        <f>BCA!M13</f>
        <v>221172.41177095316</v>
      </c>
      <c r="I16" s="581">
        <f>BCA!M14</f>
        <v>181101.79171620723</v>
      </c>
      <c r="J16" s="581">
        <f>BCA!M15</f>
        <v>107987.77616689153</v>
      </c>
      <c r="K16" s="581">
        <f>BCA!M16</f>
        <v>138356.12601167237</v>
      </c>
      <c r="L16" s="581">
        <f>BCA!M17</f>
        <v>0</v>
      </c>
      <c r="M16" s="581">
        <f>BCA!M18</f>
        <v>151460.50730912577</v>
      </c>
      <c r="N16" s="605">
        <f t="shared" si="0"/>
        <v>43903068.55787769</v>
      </c>
      <c r="O16" s="580">
        <f>BCA!M21</f>
        <v>0</v>
      </c>
      <c r="P16" s="581">
        <f>BCA!M22</f>
        <v>321671.52385195513</v>
      </c>
      <c r="Q16" s="605">
        <f t="shared" si="1"/>
        <v>321671.52385195513</v>
      </c>
      <c r="R16" s="606">
        <f t="shared" si="2"/>
        <v>43581397.034025736</v>
      </c>
      <c r="S16" s="582"/>
      <c r="T16" s="73"/>
    </row>
    <row r="17" spans="2:20" ht="15" x14ac:dyDescent="0.25">
      <c r="B17" s="236">
        <v>11</v>
      </c>
      <c r="C17" s="240">
        <v>2027</v>
      </c>
      <c r="D17" s="584">
        <f>BCA!N8</f>
        <v>-679395.4697183246</v>
      </c>
      <c r="E17" s="585">
        <f>BCA!N9</f>
        <v>-1643848.008745556</v>
      </c>
      <c r="F17" s="586">
        <f>BCA!N10</f>
        <v>-595011.25178622233</v>
      </c>
      <c r="G17" s="580">
        <f>BCA!N12</f>
        <v>41843998.099063322</v>
      </c>
      <c r="H17" s="581">
        <f>BCA!N13</f>
        <v>205374.38235874221</v>
      </c>
      <c r="I17" s="581">
        <f>BCA!N14</f>
        <v>168165.94945076382</v>
      </c>
      <c r="J17" s="581">
        <f>BCA!N15</f>
        <v>100274.36358354213</v>
      </c>
      <c r="K17" s="581">
        <f>BCA!N16</f>
        <v>129138.03041536357</v>
      </c>
      <c r="L17" s="581">
        <f>BCA!N17</f>
        <v>0</v>
      </c>
      <c r="M17" s="581">
        <f>BCA!N18</f>
        <v>140641.89964418818</v>
      </c>
      <c r="N17" s="605">
        <f t="shared" si="0"/>
        <v>42587592.724515922</v>
      </c>
      <c r="O17" s="580">
        <f>BCA!N21</f>
        <v>0</v>
      </c>
      <c r="P17" s="581">
        <f>BCA!N22</f>
        <v>321671.52385195513</v>
      </c>
      <c r="Q17" s="605">
        <f t="shared" si="1"/>
        <v>321671.52385195513</v>
      </c>
      <c r="R17" s="606">
        <f t="shared" si="2"/>
        <v>42265921.200663969</v>
      </c>
      <c r="S17" s="582"/>
      <c r="T17" s="73"/>
    </row>
    <row r="18" spans="2:20" ht="15" x14ac:dyDescent="0.25">
      <c r="B18" s="236">
        <v>12</v>
      </c>
      <c r="C18" s="240">
        <v>2028</v>
      </c>
      <c r="D18" s="584">
        <f>BCA!O8</f>
        <v>-627134.27973999199</v>
      </c>
      <c r="E18" s="585">
        <f>BCA!O9</f>
        <v>-1598167.6088300007</v>
      </c>
      <c r="F18" s="586">
        <f>BCA!O10</f>
        <v>-630010.60240600002</v>
      </c>
      <c r="G18" s="580">
        <f>BCA!O12</f>
        <v>40585006.253223799</v>
      </c>
      <c r="H18" s="581">
        <f>BCA!O13</f>
        <v>189576.35294653129</v>
      </c>
      <c r="I18" s="581">
        <f>BCA!O14</f>
        <v>155230.10718532046</v>
      </c>
      <c r="J18" s="581">
        <f>BCA!O15</f>
        <v>92560.951000192741</v>
      </c>
      <c r="K18" s="581">
        <f>BCA!O16</f>
        <v>119817.70638319376</v>
      </c>
      <c r="L18" s="581">
        <f>BCA!O17</f>
        <v>0</v>
      </c>
      <c r="M18" s="581">
        <f>BCA!O18</f>
        <v>129823.29197925064</v>
      </c>
      <c r="N18" s="605">
        <f t="shared" si="0"/>
        <v>41272014.662718289</v>
      </c>
      <c r="O18" s="580">
        <f>BCA!O21</f>
        <v>0</v>
      </c>
      <c r="P18" s="581">
        <f>BCA!O22</f>
        <v>321671.52385195513</v>
      </c>
      <c r="Q18" s="605">
        <f t="shared" si="1"/>
        <v>321671.52385195513</v>
      </c>
      <c r="R18" s="606">
        <f t="shared" si="2"/>
        <v>40950343.138866335</v>
      </c>
      <c r="S18" s="582"/>
      <c r="T18" s="73"/>
    </row>
    <row r="19" spans="2:20" ht="15" x14ac:dyDescent="0.25">
      <c r="B19" s="236">
        <v>13</v>
      </c>
      <c r="C19" s="240">
        <v>2029</v>
      </c>
      <c r="D19" s="584">
        <f>BCA!P8</f>
        <v>-574873.08976165927</v>
      </c>
      <c r="E19" s="585">
        <f>BCA!P9</f>
        <v>-1552487.2089144452</v>
      </c>
      <c r="F19" s="586">
        <f>BCA!P10</f>
        <v>-665009.95302577782</v>
      </c>
      <c r="G19" s="580">
        <f>BCA!P12</f>
        <v>39326014.407384276</v>
      </c>
      <c r="H19" s="581">
        <f>BCA!P13</f>
        <v>173778.32353432034</v>
      </c>
      <c r="I19" s="581">
        <f>BCA!P14</f>
        <v>142294.26491987711</v>
      </c>
      <c r="J19" s="581">
        <f>BCA!P15</f>
        <v>84847.538416843337</v>
      </c>
      <c r="K19" s="581">
        <f>BCA!P16</f>
        <v>109832.89751792763</v>
      </c>
      <c r="L19" s="581">
        <f>BCA!P17</f>
        <v>0</v>
      </c>
      <c r="M19" s="581">
        <f>BCA!P18</f>
        <v>119004.6843143131</v>
      </c>
      <c r="N19" s="605">
        <f t="shared" si="0"/>
        <v>39955772.116087548</v>
      </c>
      <c r="O19" s="580">
        <f>BCA!P21</f>
        <v>0</v>
      </c>
      <c r="P19" s="581">
        <f>BCA!P22</f>
        <v>321671.52385195513</v>
      </c>
      <c r="Q19" s="605">
        <f t="shared" si="1"/>
        <v>321671.52385195513</v>
      </c>
      <c r="R19" s="606">
        <f t="shared" si="2"/>
        <v>39634100.592235595</v>
      </c>
      <c r="S19" s="582"/>
      <c r="T19" s="73"/>
    </row>
    <row r="20" spans="2:20" ht="15" x14ac:dyDescent="0.25">
      <c r="B20" s="236">
        <v>14</v>
      </c>
      <c r="C20" s="240">
        <v>2030</v>
      </c>
      <c r="D20" s="584">
        <f>BCA!Q8</f>
        <v>-522611.8997833266</v>
      </c>
      <c r="E20" s="585">
        <f>BCA!Q9</f>
        <v>-1506806.8089988898</v>
      </c>
      <c r="F20" s="586">
        <f>BCA!Q10</f>
        <v>-700009.30364555563</v>
      </c>
      <c r="G20" s="580">
        <f>BCA!Q12</f>
        <v>38067022.561544746</v>
      </c>
      <c r="H20" s="581">
        <f>BCA!Q13</f>
        <v>157980.29412210942</v>
      </c>
      <c r="I20" s="581">
        <f>BCA!Q14</f>
        <v>129358.42265443373</v>
      </c>
      <c r="J20" s="581">
        <f>BCA!Q15</f>
        <v>77134.125833493963</v>
      </c>
      <c r="K20" s="581">
        <f>BCA!Q16</f>
        <v>100359.23083196637</v>
      </c>
      <c r="L20" s="581">
        <f>BCA!Q17</f>
        <v>0</v>
      </c>
      <c r="M20" s="581">
        <f>BCA!Q18</f>
        <v>108186.07664937554</v>
      </c>
      <c r="N20" s="605">
        <f t="shared" si="0"/>
        <v>38640040.711636126</v>
      </c>
      <c r="O20" s="580">
        <f>BCA!Q21</f>
        <v>0</v>
      </c>
      <c r="P20" s="581">
        <f>BCA!Q22</f>
        <v>321671.52385195513</v>
      </c>
      <c r="Q20" s="605">
        <f t="shared" si="1"/>
        <v>321671.52385195513</v>
      </c>
      <c r="R20" s="606">
        <f t="shared" si="2"/>
        <v>38318369.187784173</v>
      </c>
      <c r="S20" s="582"/>
      <c r="T20" s="73"/>
    </row>
    <row r="21" spans="2:20" ht="15" x14ac:dyDescent="0.25">
      <c r="B21" s="236">
        <v>15</v>
      </c>
      <c r="C21" s="240">
        <v>2031</v>
      </c>
      <c r="D21" s="584">
        <f>BCA!R8</f>
        <v>-470350.70980499388</v>
      </c>
      <c r="E21" s="585">
        <f>BCA!R9</f>
        <v>-1461126.4090833343</v>
      </c>
      <c r="F21" s="586">
        <f>BCA!R10</f>
        <v>-735008.65426533332</v>
      </c>
      <c r="G21" s="580">
        <f>BCA!R12</f>
        <v>36808030.715705231</v>
      </c>
      <c r="H21" s="581">
        <f>BCA!R13</f>
        <v>142182.26470989847</v>
      </c>
      <c r="I21" s="581">
        <f>BCA!R14</f>
        <v>116422.58038899035</v>
      </c>
      <c r="J21" s="581">
        <f>BCA!R15</f>
        <v>69420.713250144559</v>
      </c>
      <c r="K21" s="581">
        <f>BCA!R16</f>
        <v>91243.363671518542</v>
      </c>
      <c r="L21" s="581">
        <f>BCA!R17</f>
        <v>0</v>
      </c>
      <c r="M21" s="581">
        <f>BCA!R18</f>
        <v>97367.46898443799</v>
      </c>
      <c r="N21" s="605">
        <f t="shared" si="0"/>
        <v>37324667.106710225</v>
      </c>
      <c r="O21" s="580">
        <f>BCA!R21</f>
        <v>0</v>
      </c>
      <c r="P21" s="581">
        <f>BCA!R22</f>
        <v>321671.52385195513</v>
      </c>
      <c r="Q21" s="605">
        <f t="shared" si="1"/>
        <v>321671.52385195513</v>
      </c>
      <c r="R21" s="606">
        <f t="shared" si="2"/>
        <v>37002995.582858272</v>
      </c>
      <c r="S21" s="582"/>
      <c r="T21" s="73"/>
    </row>
    <row r="22" spans="2:20" ht="15" x14ac:dyDescent="0.25">
      <c r="B22" s="236">
        <v>16</v>
      </c>
      <c r="C22" s="240">
        <v>2032</v>
      </c>
      <c r="D22" s="584">
        <f>BCA!S8</f>
        <v>-418089.51982666121</v>
      </c>
      <c r="E22" s="585">
        <f>BCA!S9</f>
        <v>-1415446.0091677788</v>
      </c>
      <c r="F22" s="586">
        <f>BCA!S10</f>
        <v>-770008.004885111</v>
      </c>
      <c r="G22" s="580">
        <f>BCA!S12</f>
        <v>35549038.869865708</v>
      </c>
      <c r="H22" s="581">
        <f>BCA!S13</f>
        <v>126384.23529768751</v>
      </c>
      <c r="I22" s="581">
        <f>BCA!S14</f>
        <v>103486.73812354699</v>
      </c>
      <c r="J22" s="581">
        <f>BCA!S15</f>
        <v>61707.30066679517</v>
      </c>
      <c r="K22" s="581">
        <f>BCA!S16</f>
        <v>81514.125895904843</v>
      </c>
      <c r="L22" s="581">
        <f>BCA!S17</f>
        <v>0</v>
      </c>
      <c r="M22" s="581">
        <f>BCA!S18</f>
        <v>86548.861319500444</v>
      </c>
      <c r="N22" s="605">
        <f t="shared" si="0"/>
        <v>36008680.131169133</v>
      </c>
      <c r="O22" s="580">
        <f>BCA!S21</f>
        <v>0</v>
      </c>
      <c r="P22" s="581">
        <f>BCA!S22</f>
        <v>321671.52385195513</v>
      </c>
      <c r="Q22" s="605">
        <f t="shared" si="1"/>
        <v>321671.52385195513</v>
      </c>
      <c r="R22" s="606">
        <f t="shared" si="2"/>
        <v>35687008.607317179</v>
      </c>
      <c r="S22" s="582"/>
      <c r="T22" s="73"/>
    </row>
    <row r="23" spans="2:20" ht="15" x14ac:dyDescent="0.25">
      <c r="B23" s="236">
        <v>17</v>
      </c>
      <c r="C23" s="240">
        <v>2033</v>
      </c>
      <c r="D23" s="584">
        <f>BCA!T8</f>
        <v>-365828.32984832855</v>
      </c>
      <c r="E23" s="585">
        <f>BCA!T9</f>
        <v>-1369765.6092522233</v>
      </c>
      <c r="F23" s="586">
        <f>BCA!T10</f>
        <v>-805007.35550488881</v>
      </c>
      <c r="G23" s="580">
        <f>BCA!T12</f>
        <v>34290047.024026185</v>
      </c>
      <c r="H23" s="581">
        <f>BCA!T13</f>
        <v>110586.20588547658</v>
      </c>
      <c r="I23" s="581">
        <f>BCA!T14</f>
        <v>90550.895858103613</v>
      </c>
      <c r="J23" s="581">
        <f>BCA!T15</f>
        <v>53993.888083445774</v>
      </c>
      <c r="K23" s="581">
        <f>BCA!T16</f>
        <v>71682.659684430153</v>
      </c>
      <c r="L23" s="581">
        <f>BCA!T17</f>
        <v>0</v>
      </c>
      <c r="M23" s="581">
        <f>BCA!T18</f>
        <v>75730.253654562883</v>
      </c>
      <c r="N23" s="605">
        <f t="shared" si="0"/>
        <v>34692590.927192196</v>
      </c>
      <c r="O23" s="580">
        <f>BCA!T21</f>
        <v>0</v>
      </c>
      <c r="P23" s="581">
        <f>BCA!T22</f>
        <v>321671.52385195513</v>
      </c>
      <c r="Q23" s="605">
        <f t="shared" si="1"/>
        <v>321671.52385195513</v>
      </c>
      <c r="R23" s="606">
        <f t="shared" si="2"/>
        <v>34370919.403340243</v>
      </c>
      <c r="S23" s="582"/>
      <c r="T23" s="73"/>
    </row>
    <row r="24" spans="2:20" ht="15" x14ac:dyDescent="0.25">
      <c r="B24" s="236">
        <v>18</v>
      </c>
      <c r="C24" s="240">
        <v>2034</v>
      </c>
      <c r="D24" s="584">
        <f>BCA!U8</f>
        <v>-313567.13986999582</v>
      </c>
      <c r="E24" s="585">
        <f>BCA!U9</f>
        <v>-1324085.2093366678</v>
      </c>
      <c r="F24" s="586">
        <f>BCA!U10</f>
        <v>-840006.70612466661</v>
      </c>
      <c r="G24" s="580">
        <f>BCA!U12</f>
        <v>33031055.178186655</v>
      </c>
      <c r="H24" s="581">
        <f>BCA!U13</f>
        <v>94788.176473265645</v>
      </c>
      <c r="I24" s="581">
        <f>BCA!U14</f>
        <v>77615.053592660246</v>
      </c>
      <c r="J24" s="581">
        <f>BCA!U15</f>
        <v>46280.475500096371</v>
      </c>
      <c r="K24" s="581">
        <f>BCA!U16</f>
        <v>61748.965037094487</v>
      </c>
      <c r="L24" s="581">
        <f>BCA!U17</f>
        <v>0</v>
      </c>
      <c r="M24" s="581">
        <f>BCA!U18</f>
        <v>64911.645989625329</v>
      </c>
      <c r="N24" s="605">
        <f t="shared" si="0"/>
        <v>33376399.494779401</v>
      </c>
      <c r="O24" s="580">
        <f>BCA!U21</f>
        <v>0</v>
      </c>
      <c r="P24" s="581">
        <f>BCA!U22</f>
        <v>321671.52385195513</v>
      </c>
      <c r="Q24" s="605">
        <f t="shared" si="1"/>
        <v>321671.52385195513</v>
      </c>
      <c r="R24" s="606">
        <f t="shared" si="2"/>
        <v>33054727.970927447</v>
      </c>
      <c r="S24" s="582"/>
      <c r="T24" s="73"/>
    </row>
    <row r="25" spans="2:20" ht="15" x14ac:dyDescent="0.25">
      <c r="B25" s="236">
        <v>19</v>
      </c>
      <c r="C25" s="240">
        <v>2035</v>
      </c>
      <c r="D25" s="584">
        <f>BCA!V8</f>
        <v>-261305.94989166319</v>
      </c>
      <c r="E25" s="585">
        <f>BCA!V9</f>
        <v>-1278404.8094211123</v>
      </c>
      <c r="F25" s="586">
        <f>BCA!V10</f>
        <v>-875006.05674444442</v>
      </c>
      <c r="G25" s="580">
        <f>BCA!V12</f>
        <v>31772063.33234714</v>
      </c>
      <c r="H25" s="581">
        <f>BCA!V13</f>
        <v>78990.147061054697</v>
      </c>
      <c r="I25" s="581">
        <f>BCA!V14</f>
        <v>64679.21132721685</v>
      </c>
      <c r="J25" s="581">
        <f>BCA!V15</f>
        <v>38567.062916746974</v>
      </c>
      <c r="K25" s="581">
        <f>BCA!V16</f>
        <v>51713.041953897853</v>
      </c>
      <c r="L25" s="581">
        <f>BCA!V17</f>
        <v>0</v>
      </c>
      <c r="M25" s="581">
        <f>BCA!V18</f>
        <v>54093.038324687761</v>
      </c>
      <c r="N25" s="605">
        <f t="shared" si="0"/>
        <v>32060105.833930746</v>
      </c>
      <c r="O25" s="580">
        <f>BCA!V21</f>
        <v>0</v>
      </c>
      <c r="P25" s="581">
        <f>BCA!V22</f>
        <v>321671.52385195513</v>
      </c>
      <c r="Q25" s="605">
        <f t="shared" si="1"/>
        <v>321671.52385195513</v>
      </c>
      <c r="R25" s="606">
        <f t="shared" si="2"/>
        <v>31738434.310078792</v>
      </c>
      <c r="S25" s="582"/>
      <c r="T25" s="73"/>
    </row>
    <row r="26" spans="2:20" ht="15" x14ac:dyDescent="0.25">
      <c r="B26" s="236">
        <v>20</v>
      </c>
      <c r="C26" s="240">
        <v>2036</v>
      </c>
      <c r="D26" s="584">
        <f>BCA!W8</f>
        <v>-209044.75991333052</v>
      </c>
      <c r="E26" s="585">
        <f>BCA!W9</f>
        <v>-1232724.4095055568</v>
      </c>
      <c r="F26" s="586">
        <f>BCA!W10</f>
        <v>-910005.40736422199</v>
      </c>
      <c r="G26" s="580">
        <f>BCA!W12</f>
        <v>30513071.486507617</v>
      </c>
      <c r="H26" s="581">
        <f>BCA!W13</f>
        <v>63192.117648843749</v>
      </c>
      <c r="I26" s="581">
        <f>BCA!W14</f>
        <v>51743.369061773483</v>
      </c>
      <c r="J26" s="581">
        <f>BCA!W15</f>
        <v>30853.650333397571</v>
      </c>
      <c r="K26" s="581">
        <f>BCA!W16</f>
        <v>41574.890434840236</v>
      </c>
      <c r="L26" s="581">
        <f>BCA!W17</f>
        <v>0</v>
      </c>
      <c r="M26" s="581">
        <f>BCA!W18</f>
        <v>43274.430659750215</v>
      </c>
      <c r="N26" s="605">
        <f t="shared" si="0"/>
        <v>30743709.944646217</v>
      </c>
      <c r="O26" s="580">
        <f>BCA!W21</f>
        <v>0</v>
      </c>
      <c r="P26" s="581">
        <f>BCA!W22</f>
        <v>321671.52385195513</v>
      </c>
      <c r="Q26" s="605">
        <f t="shared" si="1"/>
        <v>321671.52385195513</v>
      </c>
      <c r="R26" s="606">
        <f t="shared" si="2"/>
        <v>30422038.420794263</v>
      </c>
      <c r="S26" s="582"/>
      <c r="T26" s="73"/>
    </row>
    <row r="27" spans="2:20" ht="15" x14ac:dyDescent="0.25">
      <c r="B27" s="236">
        <v>21</v>
      </c>
      <c r="C27" s="240">
        <v>2037</v>
      </c>
      <c r="D27" s="584">
        <f>BCA!X8</f>
        <v>-156783.56993499785</v>
      </c>
      <c r="E27" s="585">
        <f>BCA!X9</f>
        <v>-1187044.0095900011</v>
      </c>
      <c r="F27" s="586">
        <f>BCA!X10</f>
        <v>-945004.75798399979</v>
      </c>
      <c r="G27" s="580">
        <f>BCA!X12</f>
        <v>29254079.640668094</v>
      </c>
      <c r="H27" s="581">
        <f>BCA!X13</f>
        <v>47394.088236632808</v>
      </c>
      <c r="I27" s="581">
        <f>BCA!X14</f>
        <v>38807.526796330101</v>
      </c>
      <c r="J27" s="581">
        <f>BCA!X15</f>
        <v>23140.237750048178</v>
      </c>
      <c r="K27" s="581">
        <f>BCA!X16</f>
        <v>31334.510479921635</v>
      </c>
      <c r="L27" s="581">
        <f>BCA!X17</f>
        <v>0</v>
      </c>
      <c r="M27" s="581">
        <f>BCA!X18</f>
        <v>32455.822994812654</v>
      </c>
      <c r="N27" s="605">
        <f t="shared" si="0"/>
        <v>29427211.826925844</v>
      </c>
      <c r="O27" s="580">
        <f>BCA!X21</f>
        <v>0</v>
      </c>
      <c r="P27" s="581">
        <f>BCA!X22</f>
        <v>321671.52385195513</v>
      </c>
      <c r="Q27" s="605">
        <f t="shared" si="1"/>
        <v>321671.52385195513</v>
      </c>
      <c r="R27" s="606">
        <f t="shared" si="2"/>
        <v>29105540.303073891</v>
      </c>
      <c r="S27" s="582"/>
      <c r="T27" s="73"/>
    </row>
    <row r="28" spans="2:20" ht="15" x14ac:dyDescent="0.25">
      <c r="B28" s="236">
        <v>22</v>
      </c>
      <c r="C28" s="240">
        <v>2038</v>
      </c>
      <c r="D28" s="584">
        <f>BCA!Y8</f>
        <v>-104522.3799566652</v>
      </c>
      <c r="E28" s="585">
        <f>BCA!Y9</f>
        <v>-1141363.6096744456</v>
      </c>
      <c r="F28" s="586">
        <f>BCA!Y10</f>
        <v>-980004.1086037776</v>
      </c>
      <c r="G28" s="580">
        <f>BCA!Y12</f>
        <v>27995087.794828571</v>
      </c>
      <c r="H28" s="581">
        <f>BCA!Y13</f>
        <v>31596.058824421856</v>
      </c>
      <c r="I28" s="581">
        <f>BCA!Y14</f>
        <v>25871.684530886727</v>
      </c>
      <c r="J28" s="581">
        <f>BCA!Y15</f>
        <v>15426.825166698784</v>
      </c>
      <c r="K28" s="581">
        <f>BCA!Y16</f>
        <v>20991.902089142066</v>
      </c>
      <c r="L28" s="581">
        <f>BCA!Y17</f>
        <v>0</v>
      </c>
      <c r="M28" s="581">
        <f>BCA!Y18</f>
        <v>21637.215329875093</v>
      </c>
      <c r="N28" s="605">
        <f t="shared" si="0"/>
        <v>28110611.480769597</v>
      </c>
      <c r="O28" s="580">
        <f>BCA!Y21</f>
        <v>0</v>
      </c>
      <c r="P28" s="581">
        <f>BCA!Y22</f>
        <v>321671.52385195513</v>
      </c>
      <c r="Q28" s="605">
        <f t="shared" si="1"/>
        <v>321671.52385195513</v>
      </c>
      <c r="R28" s="606">
        <f t="shared" si="2"/>
        <v>27788939.956917644</v>
      </c>
      <c r="S28" s="582"/>
      <c r="T28" s="73"/>
    </row>
    <row r="29" spans="2:20" ht="15" x14ac:dyDescent="0.25">
      <c r="B29" s="236">
        <v>23</v>
      </c>
      <c r="C29" s="240">
        <v>2039</v>
      </c>
      <c r="D29" s="584">
        <f>BCA!Z8</f>
        <v>-52261.189978332535</v>
      </c>
      <c r="E29" s="585">
        <f>BCA!Z9</f>
        <v>-1095683.2097588901</v>
      </c>
      <c r="F29" s="586">
        <f>BCA!Z10</f>
        <v>-1015003.4592235554</v>
      </c>
      <c r="G29" s="580">
        <f>BCA!Z12</f>
        <v>26736095.948989052</v>
      </c>
      <c r="H29" s="581">
        <f>BCA!Z13</f>
        <v>15798.029412210914</v>
      </c>
      <c r="I29" s="581">
        <f>BCA!Z14</f>
        <v>12935.842265443353</v>
      </c>
      <c r="J29" s="581">
        <f>BCA!Z15</f>
        <v>7713.4125833493845</v>
      </c>
      <c r="K29" s="581">
        <f>BCA!Z16</f>
        <v>10598.179480432</v>
      </c>
      <c r="L29" s="581">
        <f>BCA!Z17</f>
        <v>0</v>
      </c>
      <c r="M29" s="581">
        <f>BCA!Z18</f>
        <v>10818.607664937537</v>
      </c>
      <c r="N29" s="605">
        <f t="shared" si="0"/>
        <v>26793960.020395428</v>
      </c>
      <c r="O29" s="580">
        <f>BCA!Z21</f>
        <v>0</v>
      </c>
      <c r="P29" s="581">
        <f>BCA!Z22</f>
        <v>321671.52385195513</v>
      </c>
      <c r="Q29" s="605">
        <f t="shared" si="1"/>
        <v>321671.52385195513</v>
      </c>
      <c r="R29" s="606">
        <f t="shared" si="2"/>
        <v>26472288.496543474</v>
      </c>
      <c r="S29" s="582"/>
      <c r="T29" s="73"/>
    </row>
    <row r="30" spans="2:20" ht="15" x14ac:dyDescent="0.25">
      <c r="B30" s="236">
        <v>24</v>
      </c>
      <c r="C30" s="240">
        <v>2040</v>
      </c>
      <c r="D30" s="584">
        <f>BCA!AA8</f>
        <v>0</v>
      </c>
      <c r="E30" s="585">
        <f>BCA!AA9</f>
        <v>-1050002.8098433337</v>
      </c>
      <c r="F30" s="586">
        <f>BCA!AA10</f>
        <v>-1050002.8098433337</v>
      </c>
      <c r="G30" s="580">
        <f>BCA!AA12</f>
        <v>25477104.103149537</v>
      </c>
      <c r="H30" s="581">
        <f>BCA!AA13</f>
        <v>0</v>
      </c>
      <c r="I30" s="581">
        <f>BCA!AA14</f>
        <v>0</v>
      </c>
      <c r="J30" s="581">
        <f>BCA!AA15</f>
        <v>0</v>
      </c>
      <c r="K30" s="581">
        <f>BCA!AA16</f>
        <v>0</v>
      </c>
      <c r="L30" s="581">
        <f>BCA!AA17</f>
        <v>0</v>
      </c>
      <c r="M30" s="581">
        <f>BCA!AA18</f>
        <v>0</v>
      </c>
      <c r="N30" s="605">
        <f t="shared" si="0"/>
        <v>25477104.103149537</v>
      </c>
      <c r="O30" s="580">
        <f>BCA!AA21</f>
        <v>0</v>
      </c>
      <c r="P30" s="581">
        <f>BCA!AA22</f>
        <v>321671.52385195513</v>
      </c>
      <c r="Q30" s="605">
        <f t="shared" si="1"/>
        <v>321671.52385195513</v>
      </c>
      <c r="R30" s="606">
        <f t="shared" si="2"/>
        <v>25155432.579297584</v>
      </c>
      <c r="S30" s="582"/>
      <c r="T30" s="73"/>
    </row>
    <row r="31" spans="2:20" ht="15" x14ac:dyDescent="0.25">
      <c r="B31" s="240" t="s">
        <v>327</v>
      </c>
      <c r="C31" s="240" t="s">
        <v>326</v>
      </c>
      <c r="D31" s="590">
        <f t="shared" ref="D31:K31" si="3">SUM(D7:D30)</f>
        <v>-10974849.895449858</v>
      </c>
      <c r="E31" s="591">
        <f t="shared" si="3"/>
        <v>-31642942.98897668</v>
      </c>
      <c r="F31" s="592">
        <f t="shared" si="3"/>
        <v>-14700195.376556667</v>
      </c>
      <c r="G31" s="593">
        <f t="shared" si="3"/>
        <v>799407473.79243982</v>
      </c>
      <c r="H31" s="594">
        <f t="shared" si="3"/>
        <v>3317586.1765642958</v>
      </c>
      <c r="I31" s="595">
        <f t="shared" si="3"/>
        <v>2716526.8757431083</v>
      </c>
      <c r="J31" s="594">
        <f t="shared" si="3"/>
        <v>1619816.6425033731</v>
      </c>
      <c r="K31" s="595">
        <f t="shared" si="3"/>
        <v>2076006.3750081819</v>
      </c>
      <c r="L31" s="594">
        <v>0</v>
      </c>
      <c r="M31" s="595">
        <f t="shared" ref="M31:R31" si="4">SUM(M7:M30)</f>
        <v>2271907.609636886</v>
      </c>
      <c r="N31" s="583">
        <f t="shared" si="4"/>
        <v>811409317.47189558</v>
      </c>
      <c r="O31" s="593">
        <f t="shared" si="4"/>
        <v>199563516</v>
      </c>
      <c r="P31" s="594">
        <f t="shared" si="4"/>
        <v>6111758.953187149</v>
      </c>
      <c r="Q31" s="587">
        <f t="shared" si="4"/>
        <v>205675274.95318726</v>
      </c>
      <c r="R31" s="588">
        <f t="shared" si="4"/>
        <v>605734042.51870859</v>
      </c>
      <c r="S31" s="589">
        <f>N31/Q31</f>
        <v>3.945098980208372</v>
      </c>
    </row>
  </sheetData>
  <mergeCells count="7">
    <mergeCell ref="B2:D2"/>
    <mergeCell ref="G4:N4"/>
    <mergeCell ref="O4:Q4"/>
    <mergeCell ref="R4:S4"/>
    <mergeCell ref="B3:C3"/>
    <mergeCell ref="B4:C4"/>
    <mergeCell ref="D4:F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V30"/>
  <sheetViews>
    <sheetView zoomScale="86" zoomScaleNormal="86" workbookViewId="0">
      <pane xSplit="3" ySplit="4" topLeftCell="D7" activePane="bottomRight" state="frozen"/>
      <selection pane="topRight" activeCell="D1" sqref="D1"/>
      <selection pane="bottomLeft" activeCell="A5" sqref="A5"/>
      <selection pane="bottomRight" activeCell="AE18" sqref="AE18:AE19"/>
    </sheetView>
  </sheetViews>
  <sheetFormatPr defaultColWidth="8.88671875" defaultRowHeight="13.8" x14ac:dyDescent="0.3"/>
  <cols>
    <col min="1" max="1" width="8.88671875" style="695"/>
    <col min="2" max="2" width="14.109375" style="695" customWidth="1"/>
    <col min="3" max="3" width="15.33203125" style="695" customWidth="1"/>
    <col min="4" max="6" width="25" style="695" customWidth="1"/>
    <col min="7" max="7" width="8.88671875" style="695"/>
    <col min="8" max="14" width="11.33203125" style="695" customWidth="1"/>
    <col min="15" max="15" width="8.88671875" style="695"/>
    <col min="16" max="17" width="17.5546875" style="695" customWidth="1"/>
    <col min="18" max="20" width="20.5546875" style="695" customWidth="1"/>
    <col min="21" max="21" width="8.88671875" style="695"/>
    <col min="22" max="22" width="14.33203125" style="695" customWidth="1"/>
    <col min="23" max="23" width="20.33203125" style="695" customWidth="1"/>
    <col min="24" max="26" width="19.6640625" style="695" customWidth="1"/>
    <col min="27" max="27" width="8.88671875" style="695"/>
    <col min="28" max="28" width="17" style="695" customWidth="1"/>
    <col min="29" max="29" width="16.88671875" style="695" customWidth="1"/>
    <col min="30" max="32" width="23.109375" style="695" customWidth="1"/>
    <col min="33" max="33" width="8.88671875" style="695"/>
    <col min="34" max="40" width="17.6640625" style="695" customWidth="1"/>
    <col min="41" max="41" width="8.88671875" style="695"/>
    <col min="42" max="43" width="17.109375" style="695" customWidth="1"/>
    <col min="44" max="48" width="18.44140625" style="695" customWidth="1"/>
    <col min="49" max="16384" width="8.88671875" style="695"/>
  </cols>
  <sheetData>
    <row r="1" spans="2:48" ht="13.5" thickBot="1" x14ac:dyDescent="0.25"/>
    <row r="2" spans="2:48" ht="13.5" thickBot="1" x14ac:dyDescent="0.25">
      <c r="B2" s="839" t="s">
        <v>682</v>
      </c>
      <c r="C2" s="840"/>
      <c r="D2" s="840"/>
      <c r="E2" s="840"/>
      <c r="F2" s="841"/>
      <c r="H2" s="839" t="s">
        <v>681</v>
      </c>
      <c r="I2" s="840"/>
      <c r="J2" s="840"/>
      <c r="K2" s="840"/>
      <c r="L2" s="840"/>
      <c r="M2" s="840"/>
      <c r="N2" s="841"/>
      <c r="P2" s="839" t="s">
        <v>693</v>
      </c>
      <c r="Q2" s="840"/>
      <c r="R2" s="840"/>
      <c r="S2" s="840"/>
      <c r="T2" s="841"/>
      <c r="V2" s="839" t="s">
        <v>699</v>
      </c>
      <c r="W2" s="840"/>
      <c r="X2" s="840"/>
      <c r="Y2" s="840"/>
      <c r="Z2" s="841"/>
      <c r="AB2" s="839" t="s">
        <v>700</v>
      </c>
      <c r="AC2" s="840"/>
      <c r="AD2" s="840"/>
      <c r="AE2" s="840"/>
      <c r="AF2" s="841"/>
      <c r="AH2" s="836" t="s">
        <v>710</v>
      </c>
      <c r="AI2" s="837"/>
      <c r="AJ2" s="837"/>
      <c r="AK2" s="837"/>
      <c r="AL2" s="837"/>
      <c r="AM2" s="837"/>
      <c r="AN2" s="838"/>
      <c r="AO2" s="696"/>
      <c r="AP2" s="836" t="s">
        <v>711</v>
      </c>
      <c r="AQ2" s="837"/>
      <c r="AR2" s="837"/>
      <c r="AS2" s="837"/>
      <c r="AT2" s="837"/>
      <c r="AU2" s="837"/>
      <c r="AV2" s="838"/>
    </row>
    <row r="3" spans="2:48" ht="13.5" thickBot="1" x14ac:dyDescent="0.25">
      <c r="B3" s="697" t="s">
        <v>671</v>
      </c>
      <c r="C3" s="698" t="s">
        <v>672</v>
      </c>
      <c r="D3" s="699" t="s">
        <v>673</v>
      </c>
      <c r="E3" s="700" t="s">
        <v>674</v>
      </c>
      <c r="F3" s="701" t="s">
        <v>675</v>
      </c>
      <c r="H3" s="697" t="s">
        <v>671</v>
      </c>
      <c r="I3" s="702" t="s">
        <v>672</v>
      </c>
      <c r="J3" s="699" t="s">
        <v>673</v>
      </c>
      <c r="K3" s="703" t="s">
        <v>674</v>
      </c>
      <c r="L3" s="704" t="s">
        <v>675</v>
      </c>
      <c r="M3" s="700" t="s">
        <v>679</v>
      </c>
      <c r="N3" s="701" t="s">
        <v>680</v>
      </c>
      <c r="P3" s="697" t="s">
        <v>671</v>
      </c>
      <c r="Q3" s="698" t="s">
        <v>672</v>
      </c>
      <c r="R3" s="699" t="s">
        <v>673</v>
      </c>
      <c r="S3" s="700" t="s">
        <v>674</v>
      </c>
      <c r="T3" s="701" t="s">
        <v>675</v>
      </c>
      <c r="V3" s="697" t="s">
        <v>671</v>
      </c>
      <c r="W3" s="698" t="s">
        <v>672</v>
      </c>
      <c r="X3" s="699" t="s">
        <v>673</v>
      </c>
      <c r="Y3" s="700" t="s">
        <v>674</v>
      </c>
      <c r="Z3" s="701" t="s">
        <v>675</v>
      </c>
      <c r="AB3" s="697" t="s">
        <v>671</v>
      </c>
      <c r="AC3" s="698" t="s">
        <v>672</v>
      </c>
      <c r="AD3" s="699" t="s">
        <v>673</v>
      </c>
      <c r="AE3" s="700" t="s">
        <v>674</v>
      </c>
      <c r="AF3" s="701" t="s">
        <v>675</v>
      </c>
      <c r="AH3" s="697" t="s">
        <v>671</v>
      </c>
      <c r="AI3" s="702" t="s">
        <v>672</v>
      </c>
      <c r="AJ3" s="699" t="s">
        <v>673</v>
      </c>
      <c r="AK3" s="703" t="s">
        <v>674</v>
      </c>
      <c r="AL3" s="705" t="s">
        <v>675</v>
      </c>
      <c r="AM3" s="706" t="s">
        <v>679</v>
      </c>
      <c r="AN3" s="707" t="s">
        <v>680</v>
      </c>
      <c r="AP3" s="697" t="s">
        <v>671</v>
      </c>
      <c r="AQ3" s="702" t="s">
        <v>672</v>
      </c>
      <c r="AR3" s="699" t="s">
        <v>673</v>
      </c>
      <c r="AS3" s="703" t="s">
        <v>674</v>
      </c>
      <c r="AT3" s="705" t="s">
        <v>675</v>
      </c>
      <c r="AU3" s="706" t="s">
        <v>679</v>
      </c>
      <c r="AV3" s="707" t="s">
        <v>680</v>
      </c>
    </row>
    <row r="4" spans="2:48" ht="39" thickBot="1" x14ac:dyDescent="0.25">
      <c r="B4" s="708" t="s">
        <v>34</v>
      </c>
      <c r="C4" s="709" t="s">
        <v>676</v>
      </c>
      <c r="D4" s="710" t="s">
        <v>677</v>
      </c>
      <c r="E4" s="711" t="s">
        <v>678</v>
      </c>
      <c r="F4" s="712" t="s">
        <v>692</v>
      </c>
      <c r="H4" s="708" t="s">
        <v>270</v>
      </c>
      <c r="I4" s="713" t="s">
        <v>676</v>
      </c>
      <c r="J4" s="708" t="s">
        <v>684</v>
      </c>
      <c r="K4" s="709" t="s">
        <v>685</v>
      </c>
      <c r="L4" s="710" t="s">
        <v>683</v>
      </c>
      <c r="M4" s="711" t="s">
        <v>687</v>
      </c>
      <c r="N4" s="712" t="s">
        <v>688</v>
      </c>
      <c r="P4" s="708" t="s">
        <v>34</v>
      </c>
      <c r="Q4" s="709" t="s">
        <v>676</v>
      </c>
      <c r="R4" s="710" t="s">
        <v>689</v>
      </c>
      <c r="S4" s="711" t="s">
        <v>690</v>
      </c>
      <c r="T4" s="712" t="s">
        <v>691</v>
      </c>
      <c r="V4" s="708" t="s">
        <v>34</v>
      </c>
      <c r="W4" s="709" t="s">
        <v>676</v>
      </c>
      <c r="X4" s="710" t="s">
        <v>695</v>
      </c>
      <c r="Y4" s="711" t="s">
        <v>696</v>
      </c>
      <c r="Z4" s="712" t="s">
        <v>697</v>
      </c>
      <c r="AB4" s="708" t="s">
        <v>34</v>
      </c>
      <c r="AC4" s="709" t="s">
        <v>676</v>
      </c>
      <c r="AD4" s="710" t="s">
        <v>701</v>
      </c>
      <c r="AE4" s="711" t="s">
        <v>702</v>
      </c>
      <c r="AF4" s="712" t="s">
        <v>703</v>
      </c>
      <c r="AH4" s="708" t="s">
        <v>34</v>
      </c>
      <c r="AI4" s="713" t="s">
        <v>676</v>
      </c>
      <c r="AJ4" s="708" t="s">
        <v>705</v>
      </c>
      <c r="AK4" s="713" t="s">
        <v>706</v>
      </c>
      <c r="AL4" s="708" t="s">
        <v>707</v>
      </c>
      <c r="AM4" s="711" t="s">
        <v>708</v>
      </c>
      <c r="AN4" s="712" t="s">
        <v>709</v>
      </c>
      <c r="AP4" s="708" t="s">
        <v>34</v>
      </c>
      <c r="AQ4" s="713" t="s">
        <v>676</v>
      </c>
      <c r="AR4" s="708" t="s">
        <v>323</v>
      </c>
      <c r="AS4" s="713" t="s">
        <v>324</v>
      </c>
      <c r="AT4" s="708" t="s">
        <v>325</v>
      </c>
      <c r="AU4" s="711" t="s">
        <v>712</v>
      </c>
      <c r="AV4" s="712" t="s">
        <v>713</v>
      </c>
    </row>
    <row r="5" spans="2:48" ht="12.75" x14ac:dyDescent="0.2">
      <c r="B5" s="714">
        <v>0</v>
      </c>
      <c r="C5" s="715">
        <v>2016</v>
      </c>
      <c r="D5" s="716">
        <f>Pivot!G6</f>
        <v>0</v>
      </c>
      <c r="E5" s="717">
        <f>D5/(1.03)^B5</f>
        <v>0</v>
      </c>
      <c r="F5" s="718">
        <f>D5/(1.07)^B5</f>
        <v>0</v>
      </c>
      <c r="H5" s="714">
        <v>0</v>
      </c>
      <c r="I5" s="719">
        <v>2016</v>
      </c>
      <c r="J5" s="720">
        <f>Pivot!H6</f>
        <v>0</v>
      </c>
      <c r="K5" s="718">
        <f>Pivot!I6</f>
        <v>0</v>
      </c>
      <c r="L5" s="716">
        <f>J5+K5</f>
        <v>0</v>
      </c>
      <c r="M5" s="717">
        <f>L5/(1.03)^H5</f>
        <v>0</v>
      </c>
      <c r="N5" s="718">
        <f>L5/(1.07)^H5</f>
        <v>0</v>
      </c>
      <c r="P5" s="714">
        <v>0</v>
      </c>
      <c r="Q5" s="715">
        <v>2016</v>
      </c>
      <c r="R5" s="716">
        <f>Pivot!J6</f>
        <v>0</v>
      </c>
      <c r="S5" s="717">
        <f>R5/(1.03)^P5</f>
        <v>0</v>
      </c>
      <c r="T5" s="718">
        <f>R5/(1.07)^P5</f>
        <v>0</v>
      </c>
      <c r="V5" s="714">
        <v>0</v>
      </c>
      <c r="W5" s="715">
        <v>2016</v>
      </c>
      <c r="X5" s="716">
        <f>Pivot!K6</f>
        <v>0</v>
      </c>
      <c r="Y5" s="717">
        <f>X5/(1.03)^V5</f>
        <v>0</v>
      </c>
      <c r="Z5" s="718">
        <f>X5/(1.07)^V5</f>
        <v>0</v>
      </c>
      <c r="AB5" s="714">
        <v>0</v>
      </c>
      <c r="AC5" s="715">
        <v>2016</v>
      </c>
      <c r="AD5" s="716">
        <f>Pivot!M6</f>
        <v>0</v>
      </c>
      <c r="AE5" s="717">
        <f>AD5/(1.03)^AB5</f>
        <v>0</v>
      </c>
      <c r="AF5" s="718">
        <f>AD5/(1.07)^AB5</f>
        <v>0</v>
      </c>
      <c r="AH5" s="714">
        <v>0</v>
      </c>
      <c r="AI5" s="719">
        <v>2016</v>
      </c>
      <c r="AJ5" s="720">
        <f>Pivot!O6</f>
        <v>0</v>
      </c>
      <c r="AK5" s="721">
        <f>Pivot!P6</f>
        <v>0</v>
      </c>
      <c r="AL5" s="720">
        <f>AJ5+AK5</f>
        <v>0</v>
      </c>
      <c r="AM5" s="717">
        <f>AL5/(1.03)^AH5</f>
        <v>0</v>
      </c>
      <c r="AN5" s="718">
        <f>AL5/(1.07)^AH5</f>
        <v>0</v>
      </c>
      <c r="AP5" s="714">
        <v>0</v>
      </c>
      <c r="AQ5" s="719">
        <v>2016</v>
      </c>
      <c r="AR5" s="720">
        <f>Pivot!N6</f>
        <v>0</v>
      </c>
      <c r="AS5" s="721">
        <f>Pivot!Q6</f>
        <v>0</v>
      </c>
      <c r="AT5" s="720">
        <f>AR5-AS5</f>
        <v>0</v>
      </c>
      <c r="AU5" s="717">
        <f>AT5/(1.03)^AP5</f>
        <v>0</v>
      </c>
      <c r="AV5" s="718">
        <f>AT5/(1.07)^AP5</f>
        <v>0</v>
      </c>
    </row>
    <row r="6" spans="2:48" ht="12.75" x14ac:dyDescent="0.2">
      <c r="B6" s="722">
        <v>1</v>
      </c>
      <c r="C6" s="723">
        <v>2017</v>
      </c>
      <c r="D6" s="724">
        <f>Pivot!G7</f>
        <v>0</v>
      </c>
      <c r="E6" s="725">
        <f t="shared" ref="E6:E29" si="0">D6/(1.03)^B6</f>
        <v>0</v>
      </c>
      <c r="F6" s="726">
        <f t="shared" ref="F6:F29" si="1">D6/(1.07)^B6</f>
        <v>0</v>
      </c>
      <c r="H6" s="722">
        <v>1</v>
      </c>
      <c r="I6" s="727">
        <v>2017</v>
      </c>
      <c r="J6" s="728">
        <f>Pivot!H7</f>
        <v>0</v>
      </c>
      <c r="K6" s="726">
        <f>Pivot!I7</f>
        <v>0</v>
      </c>
      <c r="L6" s="716">
        <f t="shared" ref="L6:L29" si="2">J6+K6</f>
        <v>0</v>
      </c>
      <c r="M6" s="725">
        <f t="shared" ref="M6:M29" si="3">L6/(1.03)^H6</f>
        <v>0</v>
      </c>
      <c r="N6" s="726">
        <f t="shared" ref="N6:N29" si="4">L6/(1.07)^H6</f>
        <v>0</v>
      </c>
      <c r="P6" s="722">
        <v>1</v>
      </c>
      <c r="Q6" s="723">
        <v>2017</v>
      </c>
      <c r="R6" s="716">
        <f>Pivot!J7</f>
        <v>0</v>
      </c>
      <c r="S6" s="725">
        <f t="shared" ref="S6:S29" si="5">R6/(1.03)^P6</f>
        <v>0</v>
      </c>
      <c r="T6" s="726">
        <f t="shared" ref="T6:T29" si="6">R6/(1.07)^P6</f>
        <v>0</v>
      </c>
      <c r="V6" s="722">
        <v>1</v>
      </c>
      <c r="W6" s="723">
        <v>2017</v>
      </c>
      <c r="X6" s="716">
        <f>Pivot!K7</f>
        <v>0</v>
      </c>
      <c r="Y6" s="725">
        <f t="shared" ref="Y6:Y29" si="7">X6/(1.03)^V6</f>
        <v>0</v>
      </c>
      <c r="Z6" s="726">
        <f t="shared" ref="Z6:Z29" si="8">X6/(1.07)^V6</f>
        <v>0</v>
      </c>
      <c r="AB6" s="722">
        <v>1</v>
      </c>
      <c r="AC6" s="723">
        <v>2017</v>
      </c>
      <c r="AD6" s="716">
        <f>Pivot!M7</f>
        <v>0</v>
      </c>
      <c r="AE6" s="725">
        <f t="shared" ref="AE6:AE29" si="9">AD6/(1.03)^AB6</f>
        <v>0</v>
      </c>
      <c r="AF6" s="726">
        <f t="shared" ref="AF6:AF29" si="10">AD6/(1.07)^AB6</f>
        <v>0</v>
      </c>
      <c r="AH6" s="722">
        <v>1</v>
      </c>
      <c r="AI6" s="727">
        <v>2017</v>
      </c>
      <c r="AJ6" s="728">
        <f>Pivot!O7</f>
        <v>0</v>
      </c>
      <c r="AK6" s="721">
        <f>Pivot!P7</f>
        <v>0</v>
      </c>
      <c r="AL6" s="728">
        <f t="shared" ref="AL6:AL29" si="11">AJ6+AK6</f>
        <v>0</v>
      </c>
      <c r="AM6" s="725">
        <f t="shared" ref="AM6:AM29" si="12">AL6/(1.03)^AH6</f>
        <v>0</v>
      </c>
      <c r="AN6" s="726">
        <f t="shared" ref="AN6:AN29" si="13">AL6/(1.07)^AH6</f>
        <v>0</v>
      </c>
      <c r="AP6" s="722">
        <v>1</v>
      </c>
      <c r="AQ6" s="727">
        <v>2017</v>
      </c>
      <c r="AR6" s="720">
        <f>Pivot!N7</f>
        <v>0</v>
      </c>
      <c r="AS6" s="721">
        <f>Pivot!Q7</f>
        <v>0</v>
      </c>
      <c r="AT6" s="720">
        <f t="shared" ref="AT6:AT29" si="14">AR6-AS6</f>
        <v>0</v>
      </c>
      <c r="AU6" s="725">
        <f t="shared" ref="AU6:AU29" si="15">AT6/(1.03)^AP6</f>
        <v>0</v>
      </c>
      <c r="AV6" s="726">
        <f t="shared" ref="AV6:AV29" si="16">AT6/(1.07)^AP6</f>
        <v>0</v>
      </c>
    </row>
    <row r="7" spans="2:48" ht="12.75" x14ac:dyDescent="0.2">
      <c r="B7" s="722">
        <v>2</v>
      </c>
      <c r="C7" s="723">
        <v>2018</v>
      </c>
      <c r="D7" s="724">
        <f>Pivot!G8</f>
        <v>0</v>
      </c>
      <c r="E7" s="725">
        <f t="shared" si="0"/>
        <v>0</v>
      </c>
      <c r="F7" s="726">
        <f t="shared" si="1"/>
        <v>0</v>
      </c>
      <c r="H7" s="722">
        <v>2</v>
      </c>
      <c r="I7" s="727">
        <v>2018</v>
      </c>
      <c r="J7" s="728">
        <f>Pivot!H8</f>
        <v>0</v>
      </c>
      <c r="K7" s="726">
        <f>Pivot!I8</f>
        <v>0</v>
      </c>
      <c r="L7" s="716">
        <f t="shared" si="2"/>
        <v>0</v>
      </c>
      <c r="M7" s="725">
        <f t="shared" si="3"/>
        <v>0</v>
      </c>
      <c r="N7" s="726">
        <f t="shared" si="4"/>
        <v>0</v>
      </c>
      <c r="P7" s="722">
        <v>2</v>
      </c>
      <c r="Q7" s="723">
        <v>2018</v>
      </c>
      <c r="R7" s="716">
        <f>Pivot!J8</f>
        <v>0</v>
      </c>
      <c r="S7" s="725">
        <f t="shared" si="5"/>
        <v>0</v>
      </c>
      <c r="T7" s="726">
        <f t="shared" si="6"/>
        <v>0</v>
      </c>
      <c r="V7" s="722">
        <v>2</v>
      </c>
      <c r="W7" s="723">
        <v>2018</v>
      </c>
      <c r="X7" s="716">
        <f>Pivot!K8</f>
        <v>0</v>
      </c>
      <c r="Y7" s="725">
        <f t="shared" si="7"/>
        <v>0</v>
      </c>
      <c r="Z7" s="726">
        <f t="shared" si="8"/>
        <v>0</v>
      </c>
      <c r="AB7" s="722">
        <v>2</v>
      </c>
      <c r="AC7" s="723">
        <v>2018</v>
      </c>
      <c r="AD7" s="716">
        <f>Pivot!M8</f>
        <v>0</v>
      </c>
      <c r="AE7" s="725">
        <f t="shared" si="9"/>
        <v>0</v>
      </c>
      <c r="AF7" s="726">
        <f t="shared" si="10"/>
        <v>0</v>
      </c>
      <c r="AH7" s="722">
        <v>2</v>
      </c>
      <c r="AI7" s="727">
        <v>2018</v>
      </c>
      <c r="AJ7" s="728">
        <f>Pivot!O8</f>
        <v>49890879</v>
      </c>
      <c r="AK7" s="721">
        <f>Pivot!P8</f>
        <v>0</v>
      </c>
      <c r="AL7" s="728">
        <f t="shared" si="11"/>
        <v>49890879</v>
      </c>
      <c r="AM7" s="725">
        <f t="shared" si="12"/>
        <v>47026938.448487133</v>
      </c>
      <c r="AN7" s="726">
        <f t="shared" si="13"/>
        <v>43576625.906192683</v>
      </c>
      <c r="AP7" s="722">
        <v>2</v>
      </c>
      <c r="AQ7" s="727">
        <v>2018</v>
      </c>
      <c r="AR7" s="720">
        <f>Pivot!N8</f>
        <v>0</v>
      </c>
      <c r="AS7" s="721">
        <f>Pivot!Q8</f>
        <v>49890879</v>
      </c>
      <c r="AT7" s="720">
        <f t="shared" si="14"/>
        <v>-49890879</v>
      </c>
      <c r="AU7" s="725">
        <f t="shared" si="15"/>
        <v>-47026938.448487133</v>
      </c>
      <c r="AV7" s="726">
        <f t="shared" si="16"/>
        <v>-43576625.906192683</v>
      </c>
    </row>
    <row r="8" spans="2:48" ht="12.75" x14ac:dyDescent="0.2">
      <c r="B8" s="722">
        <v>3</v>
      </c>
      <c r="C8" s="723">
        <v>2019</v>
      </c>
      <c r="D8" s="724">
        <f>Pivot!G9</f>
        <v>0</v>
      </c>
      <c r="E8" s="725">
        <f t="shared" si="0"/>
        <v>0</v>
      </c>
      <c r="F8" s="726">
        <f t="shared" si="1"/>
        <v>0</v>
      </c>
      <c r="H8" s="722">
        <v>3</v>
      </c>
      <c r="I8" s="727">
        <v>2019</v>
      </c>
      <c r="J8" s="728">
        <f>Pivot!H9</f>
        <v>0</v>
      </c>
      <c r="K8" s="726">
        <f>Pivot!I9</f>
        <v>0</v>
      </c>
      <c r="L8" s="716">
        <f t="shared" si="2"/>
        <v>0</v>
      </c>
      <c r="M8" s="725">
        <f t="shared" si="3"/>
        <v>0</v>
      </c>
      <c r="N8" s="726">
        <f t="shared" si="4"/>
        <v>0</v>
      </c>
      <c r="P8" s="722">
        <v>3</v>
      </c>
      <c r="Q8" s="723">
        <v>2019</v>
      </c>
      <c r="R8" s="716">
        <f>Pivot!J9</f>
        <v>0</v>
      </c>
      <c r="S8" s="725">
        <f t="shared" si="5"/>
        <v>0</v>
      </c>
      <c r="T8" s="726">
        <f t="shared" si="6"/>
        <v>0</v>
      </c>
      <c r="V8" s="722">
        <v>3</v>
      </c>
      <c r="W8" s="723">
        <v>2019</v>
      </c>
      <c r="X8" s="716">
        <f>Pivot!K9</f>
        <v>0</v>
      </c>
      <c r="Y8" s="725">
        <f t="shared" si="7"/>
        <v>0</v>
      </c>
      <c r="Z8" s="726">
        <f t="shared" si="8"/>
        <v>0</v>
      </c>
      <c r="AB8" s="722">
        <v>3</v>
      </c>
      <c r="AC8" s="723">
        <v>2019</v>
      </c>
      <c r="AD8" s="716">
        <f>Pivot!M9</f>
        <v>0</v>
      </c>
      <c r="AE8" s="725">
        <f t="shared" si="9"/>
        <v>0</v>
      </c>
      <c r="AF8" s="726">
        <f t="shared" si="10"/>
        <v>0</v>
      </c>
      <c r="AH8" s="722">
        <v>3</v>
      </c>
      <c r="AI8" s="727">
        <v>2019</v>
      </c>
      <c r="AJ8" s="728">
        <f>Pivot!O9</f>
        <v>49890879</v>
      </c>
      <c r="AK8" s="721">
        <f>Pivot!P9</f>
        <v>0</v>
      </c>
      <c r="AL8" s="728">
        <f t="shared" si="11"/>
        <v>49890879</v>
      </c>
      <c r="AM8" s="725">
        <f t="shared" si="12"/>
        <v>45657221.794647701</v>
      </c>
      <c r="AN8" s="726">
        <f t="shared" si="13"/>
        <v>40725818.603918388</v>
      </c>
      <c r="AP8" s="722">
        <v>3</v>
      </c>
      <c r="AQ8" s="727">
        <v>2019</v>
      </c>
      <c r="AR8" s="720">
        <f>Pivot!N9</f>
        <v>0</v>
      </c>
      <c r="AS8" s="721">
        <f>Pivot!Q9</f>
        <v>49890879</v>
      </c>
      <c r="AT8" s="720">
        <f t="shared" si="14"/>
        <v>-49890879</v>
      </c>
      <c r="AU8" s="725">
        <f t="shared" si="15"/>
        <v>-45657221.794647701</v>
      </c>
      <c r="AV8" s="726">
        <f t="shared" si="16"/>
        <v>-40725818.603918388</v>
      </c>
    </row>
    <row r="9" spans="2:48" ht="12.75" x14ac:dyDescent="0.2">
      <c r="B9" s="722">
        <v>4</v>
      </c>
      <c r="C9" s="723">
        <v>2020</v>
      </c>
      <c r="D9" s="724">
        <f>Pivot!G10</f>
        <v>50656941.019939974</v>
      </c>
      <c r="E9" s="725">
        <f t="shared" si="0"/>
        <v>45008035.983245641</v>
      </c>
      <c r="F9" s="726">
        <f t="shared" si="1"/>
        <v>38645937.761086084</v>
      </c>
      <c r="H9" s="722">
        <v>4</v>
      </c>
      <c r="I9" s="727">
        <v>2020</v>
      </c>
      <c r="J9" s="728">
        <f>Pivot!H10</f>
        <v>315960.58824421879</v>
      </c>
      <c r="K9" s="726">
        <f>Pivot!I10</f>
        <v>258716.84530886746</v>
      </c>
      <c r="L9" s="716">
        <f t="shared" si="2"/>
        <v>574677.43355308624</v>
      </c>
      <c r="M9" s="725">
        <f>L9/(1.03)^H9</f>
        <v>510593.45644134609</v>
      </c>
      <c r="N9" s="726">
        <f>L9/(1.07)^H9</f>
        <v>438418.66252940934</v>
      </c>
      <c r="P9" s="722">
        <v>4</v>
      </c>
      <c r="Q9" s="723">
        <v>2020</v>
      </c>
      <c r="R9" s="716">
        <f>Pivot!J10</f>
        <v>154268.2516669879</v>
      </c>
      <c r="S9" s="725">
        <f t="shared" si="5"/>
        <v>137065.34351071663</v>
      </c>
      <c r="T9" s="726">
        <f t="shared" si="6"/>
        <v>117690.51056768771</v>
      </c>
      <c r="V9" s="722">
        <v>4</v>
      </c>
      <c r="W9" s="723">
        <v>2020</v>
      </c>
      <c r="X9" s="716">
        <f>Pivot!K10</f>
        <v>191517.90243644468</v>
      </c>
      <c r="Y9" s="725">
        <f t="shared" si="7"/>
        <v>170161.17575876167</v>
      </c>
      <c r="Z9" s="726">
        <f t="shared" si="8"/>
        <v>146108.09079014871</v>
      </c>
      <c r="AB9" s="722">
        <v>4</v>
      </c>
      <c r="AC9" s="723">
        <v>2020</v>
      </c>
      <c r="AD9" s="716">
        <f>Pivot!M10</f>
        <v>216372.15329875107</v>
      </c>
      <c r="AE9" s="725">
        <f t="shared" si="9"/>
        <v>192243.85573556824</v>
      </c>
      <c r="AF9" s="726">
        <f t="shared" si="10"/>
        <v>165069.27977203034</v>
      </c>
      <c r="AH9" s="722">
        <v>4</v>
      </c>
      <c r="AI9" s="727">
        <v>2020</v>
      </c>
      <c r="AJ9" s="728">
        <f>Pivot!O10</f>
        <v>49890879</v>
      </c>
      <c r="AK9" s="721">
        <f>Pivot!P10</f>
        <v>0</v>
      </c>
      <c r="AL9" s="728">
        <f t="shared" si="11"/>
        <v>49890879</v>
      </c>
      <c r="AM9" s="725">
        <f t="shared" si="12"/>
        <v>44327399.800628841</v>
      </c>
      <c r="AN9" s="726">
        <f t="shared" si="13"/>
        <v>38061512.713942423</v>
      </c>
      <c r="AP9" s="722">
        <v>4</v>
      </c>
      <c r="AQ9" s="727">
        <v>2020</v>
      </c>
      <c r="AR9" s="720">
        <f>Pivot!N10</f>
        <v>51793776.760895245</v>
      </c>
      <c r="AS9" s="721">
        <f>Pivot!Q10</f>
        <v>49890879</v>
      </c>
      <c r="AT9" s="720">
        <f t="shared" si="14"/>
        <v>1902897.7608952448</v>
      </c>
      <c r="AU9" s="725">
        <f t="shared" si="15"/>
        <v>1690700.0140631907</v>
      </c>
      <c r="AV9" s="726">
        <f t="shared" si="16"/>
        <v>1451711.5908029387</v>
      </c>
    </row>
    <row r="10" spans="2:48" ht="12.75" x14ac:dyDescent="0.2">
      <c r="B10" s="722">
        <v>5</v>
      </c>
      <c r="C10" s="723">
        <v>2021</v>
      </c>
      <c r="D10" s="724">
        <f>Pivot!G11</f>
        <v>49397949.174100451</v>
      </c>
      <c r="E10" s="725">
        <f t="shared" si="0"/>
        <v>42611104.888141513</v>
      </c>
      <c r="F10" s="726">
        <f t="shared" si="1"/>
        <v>35220055.055970311</v>
      </c>
      <c r="H10" s="722">
        <v>5</v>
      </c>
      <c r="I10" s="727">
        <v>2021</v>
      </c>
      <c r="J10" s="728">
        <f>Pivot!H11</f>
        <v>300162.55883200781</v>
      </c>
      <c r="K10" s="726">
        <f>Pivot!I11</f>
        <v>245781.00304342405</v>
      </c>
      <c r="L10" s="716">
        <f t="shared" si="2"/>
        <v>545943.5618754318</v>
      </c>
      <c r="M10" s="725">
        <f t="shared" si="3"/>
        <v>470935.71225172689</v>
      </c>
      <c r="N10" s="726">
        <f t="shared" si="4"/>
        <v>389250.21439526981</v>
      </c>
      <c r="P10" s="722">
        <v>5</v>
      </c>
      <c r="Q10" s="723">
        <v>2021</v>
      </c>
      <c r="R10" s="716">
        <f>Pivot!J11</f>
        <v>146554.83908363848</v>
      </c>
      <c r="S10" s="725">
        <f t="shared" si="5"/>
        <v>126419.49158755418</v>
      </c>
      <c r="T10" s="726">
        <f t="shared" si="6"/>
        <v>104491.57480308719</v>
      </c>
      <c r="V10" s="722">
        <v>5</v>
      </c>
      <c r="W10" s="723">
        <v>2021</v>
      </c>
      <c r="X10" s="716">
        <f>Pivot!K11</f>
        <v>181942.00731462246</v>
      </c>
      <c r="Y10" s="725">
        <f t="shared" si="7"/>
        <v>156944.77375808117</v>
      </c>
      <c r="Z10" s="726">
        <f t="shared" si="8"/>
        <v>129722.13668284231</v>
      </c>
      <c r="AB10" s="722">
        <v>5</v>
      </c>
      <c r="AC10" s="723">
        <v>2021</v>
      </c>
      <c r="AD10" s="716">
        <f>Pivot!M11</f>
        <v>205553.54563381354</v>
      </c>
      <c r="AE10" s="725">
        <f t="shared" si="9"/>
        <v>177312.29412503869</v>
      </c>
      <c r="AF10" s="726">
        <f t="shared" si="10"/>
        <v>146556.8371807746</v>
      </c>
      <c r="AH10" s="722">
        <v>5</v>
      </c>
      <c r="AI10" s="727">
        <v>2021</v>
      </c>
      <c r="AJ10" s="728">
        <f>Pivot!O11</f>
        <v>49890879</v>
      </c>
      <c r="AK10" s="721">
        <f>Pivot!P11</f>
        <v>0</v>
      </c>
      <c r="AL10" s="728">
        <f t="shared" si="11"/>
        <v>49890879</v>
      </c>
      <c r="AM10" s="725">
        <f t="shared" si="12"/>
        <v>43036310.486047417</v>
      </c>
      <c r="AN10" s="726">
        <f t="shared" si="13"/>
        <v>35571507.20929198</v>
      </c>
      <c r="AP10" s="722">
        <v>5</v>
      </c>
      <c r="AQ10" s="727">
        <v>2021</v>
      </c>
      <c r="AR10" s="720">
        <f>Pivot!N11</f>
        <v>50477943.128007956</v>
      </c>
      <c r="AS10" s="721">
        <f>Pivot!Q11</f>
        <v>49890879</v>
      </c>
      <c r="AT10" s="720">
        <f t="shared" si="14"/>
        <v>587064.12800795585</v>
      </c>
      <c r="AU10" s="725">
        <f t="shared" si="15"/>
        <v>506406.67381649208</v>
      </c>
      <c r="AV10" s="726">
        <f t="shared" si="16"/>
        <v>418568.60974030365</v>
      </c>
    </row>
    <row r="11" spans="2:48" ht="12.75" x14ac:dyDescent="0.2">
      <c r="B11" s="722">
        <v>6</v>
      </c>
      <c r="C11" s="723">
        <v>2022</v>
      </c>
      <c r="D11" s="724">
        <f>Pivot!G12</f>
        <v>48138957.328260936</v>
      </c>
      <c r="E11" s="725">
        <f t="shared" si="0"/>
        <v>40315618.89558477</v>
      </c>
      <c r="F11" s="726">
        <f t="shared" si="1"/>
        <v>32077019.878321595</v>
      </c>
      <c r="H11" s="722">
        <v>6</v>
      </c>
      <c r="I11" s="727">
        <v>2022</v>
      </c>
      <c r="J11" s="728">
        <f>Pivot!H12</f>
        <v>284364.52941979689</v>
      </c>
      <c r="K11" s="726">
        <f>Pivot!I12</f>
        <v>232845.16077798069</v>
      </c>
      <c r="L11" s="716">
        <f t="shared" si="2"/>
        <v>517209.69019777759</v>
      </c>
      <c r="M11" s="725">
        <f t="shared" si="3"/>
        <v>433154.97294486896</v>
      </c>
      <c r="N11" s="726">
        <f t="shared" si="4"/>
        <v>344638.65514583664</v>
      </c>
      <c r="P11" s="722">
        <v>6</v>
      </c>
      <c r="Q11" s="723">
        <v>2022</v>
      </c>
      <c r="R11" s="716">
        <f>Pivot!J12</f>
        <v>138841.42650028909</v>
      </c>
      <c r="S11" s="725">
        <f t="shared" si="5"/>
        <v>116277.50886949284</v>
      </c>
      <c r="T11" s="726">
        <f t="shared" si="6"/>
        <v>92515.904892059509</v>
      </c>
      <c r="V11" s="722">
        <v>6</v>
      </c>
      <c r="W11" s="723">
        <v>2022</v>
      </c>
      <c r="X11" s="716">
        <f>Pivot!K12</f>
        <v>173286.16811554902</v>
      </c>
      <c r="Y11" s="725">
        <f t="shared" si="7"/>
        <v>145124.43769780934</v>
      </c>
      <c r="Z11" s="726">
        <f t="shared" si="8"/>
        <v>115467.89061875698</v>
      </c>
      <c r="AB11" s="722">
        <v>6</v>
      </c>
      <c r="AC11" s="723">
        <v>2022</v>
      </c>
      <c r="AD11" s="716">
        <f>Pivot!M12</f>
        <v>194734.93796887595</v>
      </c>
      <c r="AE11" s="725">
        <f t="shared" si="9"/>
        <v>163087.44477520161</v>
      </c>
      <c r="AF11" s="726">
        <f t="shared" si="10"/>
        <v>129760.11162095143</v>
      </c>
      <c r="AH11" s="722">
        <v>6</v>
      </c>
      <c r="AI11" s="727">
        <v>2022</v>
      </c>
      <c r="AJ11" s="728">
        <f>Pivot!O12</f>
        <v>0</v>
      </c>
      <c r="AK11" s="721">
        <f>Pivot!P12</f>
        <v>321671.52385195513</v>
      </c>
      <c r="AL11" s="728">
        <f t="shared" si="11"/>
        <v>321671.52385195513</v>
      </c>
      <c r="AM11" s="725">
        <f t="shared" si="12"/>
        <v>269394.83704945305</v>
      </c>
      <c r="AN11" s="726">
        <f t="shared" si="13"/>
        <v>214343.31854195814</v>
      </c>
      <c r="AP11" s="722">
        <v>6</v>
      </c>
      <c r="AQ11" s="727">
        <v>2022</v>
      </c>
      <c r="AR11" s="720">
        <f>Pivot!N12</f>
        <v>49163029.551043421</v>
      </c>
      <c r="AS11" s="721">
        <f>Pivot!Q12</f>
        <v>321671.52385195513</v>
      </c>
      <c r="AT11" s="720">
        <f t="shared" si="14"/>
        <v>48841358.027191468</v>
      </c>
      <c r="AU11" s="725">
        <f t="shared" si="15"/>
        <v>40903868.422822684</v>
      </c>
      <c r="AV11" s="726">
        <f t="shared" si="16"/>
        <v>32545059.122057237</v>
      </c>
    </row>
    <row r="12" spans="2:48" ht="12.75" x14ac:dyDescent="0.2">
      <c r="B12" s="722">
        <v>7</v>
      </c>
      <c r="C12" s="723">
        <v>2023</v>
      </c>
      <c r="D12" s="724">
        <f>Pivot!G13</f>
        <v>46879965.482421406</v>
      </c>
      <c r="E12" s="725">
        <f t="shared" si="0"/>
        <v>38117701.985826276</v>
      </c>
      <c r="F12" s="726">
        <f t="shared" si="1"/>
        <v>29194486.403736472</v>
      </c>
      <c r="H12" s="722">
        <v>7</v>
      </c>
      <c r="I12" s="727">
        <v>2023</v>
      </c>
      <c r="J12" s="728">
        <f>Pivot!H13</f>
        <v>268566.50000758597</v>
      </c>
      <c r="K12" s="726">
        <f>Pivot!I13</f>
        <v>219909.31851253731</v>
      </c>
      <c r="L12" s="716">
        <f t="shared" si="2"/>
        <v>488475.81852012326</v>
      </c>
      <c r="M12" s="725">
        <f t="shared" si="3"/>
        <v>397175.54153520882</v>
      </c>
      <c r="N12" s="726">
        <f t="shared" si="4"/>
        <v>304198.18990027113</v>
      </c>
      <c r="P12" s="722">
        <v>7</v>
      </c>
      <c r="Q12" s="723">
        <v>2023</v>
      </c>
      <c r="R12" s="716">
        <f>Pivot!J13</f>
        <v>131128.0139169397</v>
      </c>
      <c r="S12" s="725">
        <f t="shared" si="5"/>
        <v>106619.07501517683</v>
      </c>
      <c r="T12" s="726">
        <f t="shared" si="6"/>
        <v>81659.936820613264</v>
      </c>
      <c r="V12" s="722">
        <v>7</v>
      </c>
      <c r="W12" s="723">
        <v>2023</v>
      </c>
      <c r="X12" s="716">
        <f>Pivot!K13</f>
        <v>165397.04218543292</v>
      </c>
      <c r="Y12" s="725">
        <f t="shared" si="7"/>
        <v>134482.9310022741</v>
      </c>
      <c r="Z12" s="726">
        <f t="shared" si="8"/>
        <v>103000.96532945317</v>
      </c>
      <c r="AB12" s="722">
        <v>7</v>
      </c>
      <c r="AC12" s="723">
        <v>2023</v>
      </c>
      <c r="AD12" s="716">
        <f>Pivot!M13</f>
        <v>183916.33030393839</v>
      </c>
      <c r="AE12" s="725">
        <f t="shared" si="9"/>
        <v>149540.80696755272</v>
      </c>
      <c r="AF12" s="726">
        <f t="shared" si="10"/>
        <v>114533.84722513883</v>
      </c>
      <c r="AH12" s="722">
        <v>7</v>
      </c>
      <c r="AI12" s="727">
        <v>2023</v>
      </c>
      <c r="AJ12" s="728">
        <f>Pivot!O13</f>
        <v>0</v>
      </c>
      <c r="AK12" s="721">
        <f>Pivot!P13</f>
        <v>321671.52385195513</v>
      </c>
      <c r="AL12" s="728">
        <f t="shared" si="11"/>
        <v>321671.52385195513</v>
      </c>
      <c r="AM12" s="725">
        <f t="shared" si="12"/>
        <v>261548.38548490586</v>
      </c>
      <c r="AN12" s="726">
        <f t="shared" si="13"/>
        <v>200320.85845042815</v>
      </c>
      <c r="AP12" s="722">
        <v>7</v>
      </c>
      <c r="AQ12" s="727">
        <v>2023</v>
      </c>
      <c r="AR12" s="720">
        <f>Pivot!N13</f>
        <v>47848882.687347837</v>
      </c>
      <c r="AS12" s="721">
        <f>Pivot!Q13</f>
        <v>321671.52385195513</v>
      </c>
      <c r="AT12" s="720">
        <f t="shared" si="14"/>
        <v>47527211.163495883</v>
      </c>
      <c r="AU12" s="725">
        <f t="shared" si="15"/>
        <v>38643971.954861581</v>
      </c>
      <c r="AV12" s="726">
        <f t="shared" si="16"/>
        <v>29597558.484561518</v>
      </c>
    </row>
    <row r="13" spans="2:48" ht="12.75" x14ac:dyDescent="0.2">
      <c r="B13" s="722">
        <v>8</v>
      </c>
      <c r="C13" s="723">
        <v>2024</v>
      </c>
      <c r="D13" s="724">
        <f>Pivot!G14</f>
        <v>45620973.636581883</v>
      </c>
      <c r="E13" s="725">
        <f t="shared" si="0"/>
        <v>36013617.867110357</v>
      </c>
      <c r="F13" s="726">
        <f t="shared" si="1"/>
        <v>26551822.015612248</v>
      </c>
      <c r="H13" s="722">
        <v>8</v>
      </c>
      <c r="I13" s="727">
        <v>2024</v>
      </c>
      <c r="J13" s="728">
        <f>Pivot!H14</f>
        <v>252768.47059537502</v>
      </c>
      <c r="K13" s="726">
        <f>Pivot!I14</f>
        <v>206973.47624709393</v>
      </c>
      <c r="L13" s="716">
        <f t="shared" si="2"/>
        <v>459741.94684246893</v>
      </c>
      <c r="M13" s="725">
        <f t="shared" si="3"/>
        <v>362924.53823891154</v>
      </c>
      <c r="N13" s="726">
        <f t="shared" si="4"/>
        <v>267573.99881277286</v>
      </c>
      <c r="P13" s="722">
        <v>8</v>
      </c>
      <c r="Q13" s="723">
        <v>2024</v>
      </c>
      <c r="R13" s="716">
        <f>Pivot!J14</f>
        <v>123414.60133359031</v>
      </c>
      <c r="S13" s="725">
        <f t="shared" si="5"/>
        <v>97424.625941909166</v>
      </c>
      <c r="T13" s="726">
        <f t="shared" si="6"/>
        <v>71828.421612414095</v>
      </c>
      <c r="V13" s="722">
        <v>8</v>
      </c>
      <c r="W13" s="723">
        <v>2024</v>
      </c>
      <c r="X13" s="716">
        <f>Pivot!K14</f>
        <v>156485.63189670705</v>
      </c>
      <c r="Y13" s="725">
        <f t="shared" si="7"/>
        <v>123531.20285671193</v>
      </c>
      <c r="Z13" s="726">
        <f t="shared" si="8"/>
        <v>91076.062497496692</v>
      </c>
      <c r="AB13" s="722">
        <v>8</v>
      </c>
      <c r="AC13" s="723">
        <v>2024</v>
      </c>
      <c r="AD13" s="716">
        <f>Pivot!M14</f>
        <v>173097.72263900086</v>
      </c>
      <c r="AE13" s="725">
        <f t="shared" si="9"/>
        <v>136644.94068993969</v>
      </c>
      <c r="AF13" s="726">
        <f t="shared" si="10"/>
        <v>100744.45055537227</v>
      </c>
      <c r="AH13" s="722">
        <v>8</v>
      </c>
      <c r="AI13" s="727">
        <v>2024</v>
      </c>
      <c r="AJ13" s="728">
        <f>Pivot!O14</f>
        <v>0</v>
      </c>
      <c r="AK13" s="721">
        <f>Pivot!P14</f>
        <v>321671.52385195513</v>
      </c>
      <c r="AL13" s="728">
        <f t="shared" si="11"/>
        <v>321671.52385195513</v>
      </c>
      <c r="AM13" s="725">
        <f t="shared" si="12"/>
        <v>253930.47134456882</v>
      </c>
      <c r="AN13" s="726">
        <f t="shared" si="13"/>
        <v>187215.75556114782</v>
      </c>
      <c r="AP13" s="722">
        <v>8</v>
      </c>
      <c r="AQ13" s="727">
        <v>2024</v>
      </c>
      <c r="AR13" s="720">
        <f>Pivot!N14</f>
        <v>46533713.539293647</v>
      </c>
      <c r="AS13" s="721">
        <f>Pivot!Q14</f>
        <v>321671.52385195513</v>
      </c>
      <c r="AT13" s="720">
        <f t="shared" si="14"/>
        <v>46212042.015441693</v>
      </c>
      <c r="AU13" s="725">
        <f t="shared" si="15"/>
        <v>36480212.70349326</v>
      </c>
      <c r="AV13" s="726">
        <f t="shared" si="16"/>
        <v>26895829.193529155</v>
      </c>
    </row>
    <row r="14" spans="2:48" ht="12.75" x14ac:dyDescent="0.2">
      <c r="B14" s="722">
        <v>9</v>
      </c>
      <c r="C14" s="723">
        <v>2025</v>
      </c>
      <c r="D14" s="724">
        <f>Pivot!G15</f>
        <v>44361981.790742368</v>
      </c>
      <c r="E14" s="725">
        <f t="shared" si="0"/>
        <v>33999765.124348246</v>
      </c>
      <c r="F14" s="726">
        <f t="shared" si="1"/>
        <v>24129978.783888321</v>
      </c>
      <c r="H14" s="722">
        <v>9</v>
      </c>
      <c r="I14" s="727">
        <v>2025</v>
      </c>
      <c r="J14" s="728">
        <f>Pivot!H15</f>
        <v>236970.44118316408</v>
      </c>
      <c r="K14" s="726">
        <f>Pivot!I15</f>
        <v>194037.63398165058</v>
      </c>
      <c r="L14" s="716">
        <f t="shared" si="2"/>
        <v>431008.07516481465</v>
      </c>
      <c r="M14" s="725">
        <f t="shared" si="3"/>
        <v>330331.80058153358</v>
      </c>
      <c r="N14" s="726">
        <f t="shared" si="4"/>
        <v>234439.83540838741</v>
      </c>
      <c r="P14" s="722">
        <v>9</v>
      </c>
      <c r="Q14" s="723">
        <v>2025</v>
      </c>
      <c r="R14" s="716">
        <f>Pivot!J15</f>
        <v>115701.18875024092</v>
      </c>
      <c r="S14" s="725">
        <f t="shared" si="5"/>
        <v>88675.327010232853</v>
      </c>
      <c r="T14" s="726">
        <f t="shared" si="6"/>
        <v>62933.78061835347</v>
      </c>
      <c r="V14" s="722">
        <v>9</v>
      </c>
      <c r="W14" s="723">
        <v>2025</v>
      </c>
      <c r="X14" s="716">
        <f>Pivot!K15</f>
        <v>147471.99317212022</v>
      </c>
      <c r="Y14" s="725">
        <f t="shared" si="7"/>
        <v>113025.00311917804</v>
      </c>
      <c r="Z14" s="726">
        <f t="shared" si="8"/>
        <v>80214.993172455273</v>
      </c>
      <c r="AB14" s="722">
        <v>9</v>
      </c>
      <c r="AC14" s="723">
        <v>2025</v>
      </c>
      <c r="AD14" s="716">
        <f>Pivot!M15</f>
        <v>162279.11497406327</v>
      </c>
      <c r="AE14" s="725">
        <f t="shared" si="9"/>
        <v>124373.42902603731</v>
      </c>
      <c r="AF14" s="726">
        <f t="shared" si="10"/>
        <v>88269.086351085483</v>
      </c>
      <c r="AH14" s="722">
        <v>9</v>
      </c>
      <c r="AI14" s="727">
        <v>2025</v>
      </c>
      <c r="AJ14" s="728">
        <f>Pivot!O15</f>
        <v>0</v>
      </c>
      <c r="AK14" s="721">
        <f>Pivot!P15</f>
        <v>321671.52385195513</v>
      </c>
      <c r="AL14" s="728">
        <f t="shared" si="11"/>
        <v>321671.52385195513</v>
      </c>
      <c r="AM14" s="725">
        <f t="shared" si="12"/>
        <v>246534.4381986105</v>
      </c>
      <c r="AN14" s="726">
        <f t="shared" si="13"/>
        <v>174967.99585153998</v>
      </c>
      <c r="AP14" s="722">
        <v>9</v>
      </c>
      <c r="AQ14" s="727">
        <v>2025</v>
      </c>
      <c r="AR14" s="720">
        <f>Pivot!N15</f>
        <v>45218442.162803605</v>
      </c>
      <c r="AS14" s="721">
        <f>Pivot!Q15</f>
        <v>321671.52385195513</v>
      </c>
      <c r="AT14" s="720">
        <f t="shared" si="14"/>
        <v>44896770.638951652</v>
      </c>
      <c r="AU14" s="725">
        <f t="shared" si="15"/>
        <v>34409636.245886616</v>
      </c>
      <c r="AV14" s="726">
        <f t="shared" si="16"/>
        <v>24420868.483587064</v>
      </c>
    </row>
    <row r="15" spans="2:48" ht="12.75" x14ac:dyDescent="0.2">
      <c r="B15" s="722">
        <v>10</v>
      </c>
      <c r="C15" s="723">
        <v>2026</v>
      </c>
      <c r="D15" s="724">
        <f>Pivot!G16</f>
        <v>43102989.944902837</v>
      </c>
      <c r="E15" s="725">
        <f t="shared" si="0"/>
        <v>32072672.531856932</v>
      </c>
      <c r="F15" s="726">
        <f t="shared" si="1"/>
        <v>21911374.427381217</v>
      </c>
      <c r="H15" s="722">
        <v>10</v>
      </c>
      <c r="I15" s="727">
        <v>2026</v>
      </c>
      <c r="J15" s="728">
        <f>Pivot!H16</f>
        <v>221172.41177095316</v>
      </c>
      <c r="K15" s="726">
        <f>Pivot!I16</f>
        <v>181101.79171620723</v>
      </c>
      <c r="L15" s="716">
        <f t="shared" si="2"/>
        <v>402274.20348716038</v>
      </c>
      <c r="M15" s="725">
        <f t="shared" si="3"/>
        <v>299329.78693472303</v>
      </c>
      <c r="N15" s="726">
        <f t="shared" si="4"/>
        <v>204495.80658675541</v>
      </c>
      <c r="P15" s="722">
        <v>10</v>
      </c>
      <c r="Q15" s="723">
        <v>2026</v>
      </c>
      <c r="R15" s="716">
        <f>Pivot!J16</f>
        <v>107987.77616689153</v>
      </c>
      <c r="S15" s="725">
        <f t="shared" si="5"/>
        <v>80353.047129013605</v>
      </c>
      <c r="T15" s="726">
        <f t="shared" si="6"/>
        <v>54895.509573641662</v>
      </c>
      <c r="V15" s="722">
        <v>10</v>
      </c>
      <c r="W15" s="723">
        <v>2026</v>
      </c>
      <c r="X15" s="716">
        <f>Pivot!K16</f>
        <v>138356.12601167237</v>
      </c>
      <c r="Y15" s="725">
        <f t="shared" si="7"/>
        <v>102949.95145396993</v>
      </c>
      <c r="Z15" s="726">
        <f t="shared" si="8"/>
        <v>70333.238720535461</v>
      </c>
      <c r="AB15" s="722">
        <v>10</v>
      </c>
      <c r="AC15" s="723">
        <v>2026</v>
      </c>
      <c r="AD15" s="716">
        <f>Pivot!M16</f>
        <v>151460.50730912577</v>
      </c>
      <c r="AE15" s="725">
        <f t="shared" si="9"/>
        <v>112700.84183589145</v>
      </c>
      <c r="AF15" s="726">
        <f t="shared" si="10"/>
        <v>76994.841676959331</v>
      </c>
      <c r="AH15" s="722">
        <v>10</v>
      </c>
      <c r="AI15" s="727">
        <v>2026</v>
      </c>
      <c r="AJ15" s="728">
        <f>Pivot!O16</f>
        <v>0</v>
      </c>
      <c r="AK15" s="721">
        <f>Pivot!P16</f>
        <v>321671.52385195513</v>
      </c>
      <c r="AL15" s="728">
        <f t="shared" si="11"/>
        <v>321671.52385195513</v>
      </c>
      <c r="AM15" s="725">
        <f t="shared" si="12"/>
        <v>239353.8234937966</v>
      </c>
      <c r="AN15" s="726">
        <f t="shared" si="13"/>
        <v>163521.49145003737</v>
      </c>
      <c r="AP15" s="722">
        <v>10</v>
      </c>
      <c r="AQ15" s="727">
        <v>2026</v>
      </c>
      <c r="AR15" s="720">
        <f>Pivot!N16</f>
        <v>43903068.55787769</v>
      </c>
      <c r="AS15" s="721">
        <f>Pivot!Q16</f>
        <v>321671.52385195513</v>
      </c>
      <c r="AT15" s="720">
        <f t="shared" si="14"/>
        <v>43581397.034025736</v>
      </c>
      <c r="AU15" s="725">
        <f t="shared" si="15"/>
        <v>32428652.335716739</v>
      </c>
      <c r="AV15" s="726">
        <f t="shared" si="16"/>
        <v>22154572.332489073</v>
      </c>
    </row>
    <row r="16" spans="2:48" ht="12.75" x14ac:dyDescent="0.2">
      <c r="B16" s="722">
        <v>11</v>
      </c>
      <c r="C16" s="723">
        <v>2027</v>
      </c>
      <c r="D16" s="724">
        <f>Pivot!G17</f>
        <v>41843998.099063322</v>
      </c>
      <c r="E16" s="725">
        <f t="shared" si="0"/>
        <v>30228994.524721507</v>
      </c>
      <c r="F16" s="726">
        <f t="shared" si="1"/>
        <v>19879782.068920854</v>
      </c>
      <c r="H16" s="722">
        <v>11</v>
      </c>
      <c r="I16" s="727">
        <v>2027</v>
      </c>
      <c r="J16" s="728">
        <f>Pivot!H17</f>
        <v>205374.38235874221</v>
      </c>
      <c r="K16" s="726">
        <f>Pivot!I17</f>
        <v>168165.94945076382</v>
      </c>
      <c r="L16" s="716">
        <f t="shared" si="2"/>
        <v>373540.33180950605</v>
      </c>
      <c r="M16" s="725">
        <f t="shared" si="3"/>
        <v>269853.48336694861</v>
      </c>
      <c r="N16" s="726">
        <f t="shared" si="4"/>
        <v>177466.32080292521</v>
      </c>
      <c r="P16" s="722">
        <v>11</v>
      </c>
      <c r="Q16" s="723">
        <v>2027</v>
      </c>
      <c r="R16" s="716">
        <f>Pivot!J17</f>
        <v>100274.36358354213</v>
      </c>
      <c r="S16" s="725">
        <f t="shared" si="5"/>
        <v>72440.333750150952</v>
      </c>
      <c r="T16" s="726">
        <f t="shared" si="6"/>
        <v>47639.627800890616</v>
      </c>
      <c r="V16" s="722">
        <v>11</v>
      </c>
      <c r="W16" s="723">
        <v>2027</v>
      </c>
      <c r="X16" s="716">
        <f>Pivot!K17</f>
        <v>129138.03041536357</v>
      </c>
      <c r="Y16" s="725">
        <f t="shared" si="7"/>
        <v>93292.060790116739</v>
      </c>
      <c r="Z16" s="726">
        <f t="shared" si="8"/>
        <v>61352.547990020299</v>
      </c>
      <c r="AB16" s="722">
        <v>11</v>
      </c>
      <c r="AC16" s="723">
        <v>2027</v>
      </c>
      <c r="AD16" s="716">
        <f>Pivot!M17</f>
        <v>140641.89964418818</v>
      </c>
      <c r="AE16" s="725">
        <f t="shared" si="9"/>
        <v>101602.70068422944</v>
      </c>
      <c r="AF16" s="726">
        <f t="shared" si="10"/>
        <v>66817.953391219693</v>
      </c>
      <c r="AH16" s="722">
        <v>11</v>
      </c>
      <c r="AI16" s="727">
        <v>2027</v>
      </c>
      <c r="AJ16" s="728">
        <f>Pivot!O17</f>
        <v>0</v>
      </c>
      <c r="AK16" s="721">
        <f>Pivot!P17</f>
        <v>321671.52385195513</v>
      </c>
      <c r="AL16" s="728">
        <f t="shared" si="11"/>
        <v>321671.52385195513</v>
      </c>
      <c r="AM16" s="725">
        <f t="shared" si="12"/>
        <v>232382.35290659865</v>
      </c>
      <c r="AN16" s="726">
        <f t="shared" si="13"/>
        <v>152823.82378508165</v>
      </c>
      <c r="AP16" s="722">
        <v>11</v>
      </c>
      <c r="AQ16" s="727">
        <v>2027</v>
      </c>
      <c r="AR16" s="720">
        <f>Pivot!N17</f>
        <v>42587592.724515922</v>
      </c>
      <c r="AS16" s="721">
        <f>Pivot!Q17</f>
        <v>321671.52385195513</v>
      </c>
      <c r="AT16" s="720">
        <f t="shared" si="14"/>
        <v>42265921.200663969</v>
      </c>
      <c r="AU16" s="725">
        <f t="shared" si="15"/>
        <v>30533800.750406355</v>
      </c>
      <c r="AV16" s="726">
        <f t="shared" si="16"/>
        <v>20080234.69512083</v>
      </c>
    </row>
    <row r="17" spans="2:48" ht="12.75" x14ac:dyDescent="0.2">
      <c r="B17" s="722">
        <v>12</v>
      </c>
      <c r="C17" s="723">
        <v>2028</v>
      </c>
      <c r="D17" s="724">
        <f>Pivot!G18</f>
        <v>40585006.253223799</v>
      </c>
      <c r="E17" s="725">
        <f t="shared" si="0"/>
        <v>28465506.823517177</v>
      </c>
      <c r="F17" s="726">
        <f t="shared" si="1"/>
        <v>18020228.142291393</v>
      </c>
      <c r="H17" s="722">
        <v>12</v>
      </c>
      <c r="I17" s="727">
        <v>2028</v>
      </c>
      <c r="J17" s="728">
        <f>Pivot!H18</f>
        <v>189576.35294653129</v>
      </c>
      <c r="K17" s="726">
        <f>Pivot!I18</f>
        <v>155230.10718532046</v>
      </c>
      <c r="L17" s="716">
        <f t="shared" si="2"/>
        <v>344806.46013185172</v>
      </c>
      <c r="M17" s="725">
        <f t="shared" si="3"/>
        <v>241840.31369704136</v>
      </c>
      <c r="N17" s="726">
        <f t="shared" si="4"/>
        <v>153098.19192200596</v>
      </c>
      <c r="P17" s="722">
        <v>12</v>
      </c>
      <c r="Q17" s="723">
        <v>2028</v>
      </c>
      <c r="R17" s="716">
        <f>Pivot!J18</f>
        <v>92560.951000192741</v>
      </c>
      <c r="S17" s="725">
        <f t="shared" si="5"/>
        <v>64920.388723062846</v>
      </c>
      <c r="T17" s="726">
        <f t="shared" si="6"/>
        <v>41098.169202781275</v>
      </c>
      <c r="V17" s="722">
        <v>12</v>
      </c>
      <c r="W17" s="723">
        <v>2028</v>
      </c>
      <c r="X17" s="716">
        <f>Pivot!K18</f>
        <v>119817.70638319376</v>
      </c>
      <c r="Y17" s="725">
        <f t="shared" si="7"/>
        <v>84037.728548041283</v>
      </c>
      <c r="Z17" s="726">
        <f t="shared" si="8"/>
        <v>53200.49456293301</v>
      </c>
      <c r="AB17" s="722">
        <v>12</v>
      </c>
      <c r="AC17" s="723">
        <v>2028</v>
      </c>
      <c r="AD17" s="716">
        <f>Pivot!M18</f>
        <v>129823.29197925064</v>
      </c>
      <c r="AE17" s="725">
        <f t="shared" si="9"/>
        <v>91055.444974664191</v>
      </c>
      <c r="AF17" s="726">
        <f t="shared" si="10"/>
        <v>57643.094226789115</v>
      </c>
      <c r="AH17" s="722">
        <v>12</v>
      </c>
      <c r="AI17" s="727">
        <v>2028</v>
      </c>
      <c r="AJ17" s="728">
        <f>Pivot!O18</f>
        <v>0</v>
      </c>
      <c r="AK17" s="721">
        <f>Pivot!P18</f>
        <v>321671.52385195513</v>
      </c>
      <c r="AL17" s="728">
        <f t="shared" si="11"/>
        <v>321671.52385195513</v>
      </c>
      <c r="AM17" s="725">
        <f t="shared" si="12"/>
        <v>225613.93486077542</v>
      </c>
      <c r="AN17" s="726">
        <f t="shared" si="13"/>
        <v>142826.0035374595</v>
      </c>
      <c r="AP17" s="722">
        <v>12</v>
      </c>
      <c r="AQ17" s="727">
        <v>2028</v>
      </c>
      <c r="AR17" s="720">
        <f>Pivot!N18</f>
        <v>41272014.662718289</v>
      </c>
      <c r="AS17" s="721">
        <f>Pivot!Q18</f>
        <v>321671.52385195513</v>
      </c>
      <c r="AT17" s="720">
        <f t="shared" si="14"/>
        <v>40950343.138866335</v>
      </c>
      <c r="AU17" s="725">
        <f t="shared" si="15"/>
        <v>28721746.764599212</v>
      </c>
      <c r="AV17" s="726">
        <f t="shared" si="16"/>
        <v>18182442.088668443</v>
      </c>
    </row>
    <row r="18" spans="2:48" ht="12.75" x14ac:dyDescent="0.2">
      <c r="B18" s="722">
        <v>13</v>
      </c>
      <c r="C18" s="723">
        <v>2029</v>
      </c>
      <c r="D18" s="724">
        <f>Pivot!G19</f>
        <v>39326014.407384276</v>
      </c>
      <c r="E18" s="725">
        <f t="shared" si="0"/>
        <v>26779102.207299344</v>
      </c>
      <c r="F18" s="726">
        <f t="shared" si="1"/>
        <v>16318897.856216893</v>
      </c>
      <c r="H18" s="722">
        <v>13</v>
      </c>
      <c r="I18" s="727">
        <v>2029</v>
      </c>
      <c r="J18" s="728">
        <f>Pivot!H19</f>
        <v>173778.32353432034</v>
      </c>
      <c r="K18" s="726">
        <f>Pivot!I19</f>
        <v>142294.26491987711</v>
      </c>
      <c r="L18" s="716">
        <f t="shared" si="2"/>
        <v>316072.58845419745</v>
      </c>
      <c r="M18" s="725">
        <f t="shared" si="3"/>
        <v>215230.05264299799</v>
      </c>
      <c r="N18" s="726">
        <f t="shared" si="4"/>
        <v>131158.88716059702</v>
      </c>
      <c r="P18" s="722">
        <v>13</v>
      </c>
      <c r="Q18" s="723">
        <v>2029</v>
      </c>
      <c r="R18" s="716">
        <f>Pivot!J19</f>
        <v>84847.538416843337</v>
      </c>
      <c r="S18" s="725">
        <f t="shared" si="5"/>
        <v>57777.044980072111</v>
      </c>
      <c r="T18" s="726">
        <f t="shared" si="6"/>
        <v>35208.711933846884</v>
      </c>
      <c r="V18" s="722">
        <v>13</v>
      </c>
      <c r="W18" s="723">
        <v>2029</v>
      </c>
      <c r="X18" s="716">
        <f>Pivot!K19</f>
        <v>109832.89751792763</v>
      </c>
      <c r="Y18" s="725">
        <f t="shared" si="7"/>
        <v>74790.858740166208</v>
      </c>
      <c r="Z18" s="726">
        <f t="shared" si="8"/>
        <v>45576.747678525171</v>
      </c>
      <c r="AB18" s="722">
        <v>13</v>
      </c>
      <c r="AC18" s="723">
        <v>2029</v>
      </c>
      <c r="AD18" s="716">
        <f>Pivot!M19</f>
        <v>119004.6843143131</v>
      </c>
      <c r="AE18" s="725">
        <f t="shared" si="9"/>
        <v>81036.399249296621</v>
      </c>
      <c r="AF18" s="726">
        <f t="shared" si="10"/>
        <v>49382.713122638648</v>
      </c>
      <c r="AH18" s="722">
        <v>13</v>
      </c>
      <c r="AI18" s="727">
        <v>2029</v>
      </c>
      <c r="AJ18" s="728">
        <f>Pivot!O19</f>
        <v>0</v>
      </c>
      <c r="AK18" s="721">
        <f>Pivot!P19</f>
        <v>321671.52385195513</v>
      </c>
      <c r="AL18" s="728">
        <f t="shared" si="11"/>
        <v>321671.52385195513</v>
      </c>
      <c r="AM18" s="725">
        <f t="shared" si="12"/>
        <v>219042.65520463634</v>
      </c>
      <c r="AN18" s="726">
        <f t="shared" si="13"/>
        <v>133482.24629669113</v>
      </c>
      <c r="AP18" s="722">
        <v>13</v>
      </c>
      <c r="AQ18" s="727">
        <v>2029</v>
      </c>
      <c r="AR18" s="720">
        <f>Pivot!N19</f>
        <v>39955772.116087548</v>
      </c>
      <c r="AS18" s="721">
        <f>Pivot!Q19</f>
        <v>321671.52385195513</v>
      </c>
      <c r="AT18" s="720">
        <f t="shared" si="14"/>
        <v>39634100.592235595</v>
      </c>
      <c r="AU18" s="725">
        <f t="shared" si="15"/>
        <v>26988893.907707233</v>
      </c>
      <c r="AV18" s="726">
        <f t="shared" si="16"/>
        <v>16446742.669815805</v>
      </c>
    </row>
    <row r="19" spans="2:48" ht="12.75" x14ac:dyDescent="0.2">
      <c r="B19" s="722">
        <v>14</v>
      </c>
      <c r="C19" s="723">
        <v>2030</v>
      </c>
      <c r="D19" s="724">
        <f>Pivot!G20</f>
        <v>38067022.561544746</v>
      </c>
      <c r="E19" s="725">
        <f t="shared" si="0"/>
        <v>25166786.429936338</v>
      </c>
      <c r="F19" s="726">
        <f t="shared" si="1"/>
        <v>14763047.663562544</v>
      </c>
      <c r="H19" s="722">
        <v>14</v>
      </c>
      <c r="I19" s="727">
        <v>2030</v>
      </c>
      <c r="J19" s="728">
        <f>Pivot!H20</f>
        <v>157980.29412210942</v>
      </c>
      <c r="K19" s="726">
        <f>Pivot!I20</f>
        <v>129358.42265443373</v>
      </c>
      <c r="L19" s="716">
        <f t="shared" si="2"/>
        <v>287338.71677654318</v>
      </c>
      <c r="M19" s="725">
        <f t="shared" si="3"/>
        <v>189964.7419620459</v>
      </c>
      <c r="N19" s="726">
        <f t="shared" si="4"/>
        <v>111434.90837773751</v>
      </c>
      <c r="P19" s="722">
        <v>14</v>
      </c>
      <c r="Q19" s="723">
        <v>2030</v>
      </c>
      <c r="R19" s="716">
        <f>Pivot!J20</f>
        <v>77134.125833493963</v>
      </c>
      <c r="S19" s="725">
        <f t="shared" si="5"/>
        <v>50994.744024776803</v>
      </c>
      <c r="T19" s="726">
        <f t="shared" si="6"/>
        <v>29913.943869028793</v>
      </c>
      <c r="V19" s="722">
        <v>14</v>
      </c>
      <c r="W19" s="723">
        <v>2030</v>
      </c>
      <c r="X19" s="716">
        <f>Pivot!K20</f>
        <v>100359.23083196637</v>
      </c>
      <c r="Y19" s="725">
        <f t="shared" si="7"/>
        <v>66349.274481273926</v>
      </c>
      <c r="Z19" s="726">
        <f t="shared" si="8"/>
        <v>38921.040011874044</v>
      </c>
      <c r="AB19" s="722">
        <v>14</v>
      </c>
      <c r="AC19" s="723">
        <v>2030</v>
      </c>
      <c r="AD19" s="716">
        <f>Pivot!M20</f>
        <v>108186.07664937554</v>
      </c>
      <c r="AE19" s="725">
        <f t="shared" si="9"/>
        <v>71523.741614560116</v>
      </c>
      <c r="AF19" s="726">
        <f t="shared" si="10"/>
        <v>41956.425762649655</v>
      </c>
      <c r="AH19" s="722">
        <v>14</v>
      </c>
      <c r="AI19" s="727">
        <v>2030</v>
      </c>
      <c r="AJ19" s="728">
        <f>Pivot!O20</f>
        <v>0</v>
      </c>
      <c r="AK19" s="721">
        <f>Pivot!P20</f>
        <v>321671.52385195513</v>
      </c>
      <c r="AL19" s="728">
        <f t="shared" si="11"/>
        <v>321671.52385195513</v>
      </c>
      <c r="AM19" s="725">
        <f t="shared" si="12"/>
        <v>212662.77204333621</v>
      </c>
      <c r="AN19" s="726">
        <f t="shared" si="13"/>
        <v>124749.76289410386</v>
      </c>
      <c r="AP19" s="722">
        <v>14</v>
      </c>
      <c r="AQ19" s="727">
        <v>2030</v>
      </c>
      <c r="AR19" s="720">
        <f>Pivot!N20</f>
        <v>38640040.711636126</v>
      </c>
      <c r="AS19" s="721">
        <f>Pivot!Q20</f>
        <v>321671.52385195513</v>
      </c>
      <c r="AT19" s="720">
        <f t="shared" si="14"/>
        <v>38318369.187784173</v>
      </c>
      <c r="AU19" s="725">
        <f t="shared" si="15"/>
        <v>25332956.159975659</v>
      </c>
      <c r="AV19" s="726">
        <f t="shared" si="16"/>
        <v>14860524.21868973</v>
      </c>
    </row>
    <row r="20" spans="2:48" ht="12.75" x14ac:dyDescent="0.2">
      <c r="B20" s="722">
        <v>15</v>
      </c>
      <c r="C20" s="723">
        <v>2031</v>
      </c>
      <c r="D20" s="724">
        <f>Pivot!G21</f>
        <v>36808030.715705231</v>
      </c>
      <c r="E20" s="725">
        <f t="shared" si="0"/>
        <v>23625674.27502076</v>
      </c>
      <c r="F20" s="726">
        <f t="shared" si="1"/>
        <v>13340924.223781075</v>
      </c>
      <c r="H20" s="722">
        <v>15</v>
      </c>
      <c r="I20" s="727">
        <v>2031</v>
      </c>
      <c r="J20" s="728">
        <f>Pivot!H21</f>
        <v>142182.26470989847</v>
      </c>
      <c r="K20" s="726">
        <f>Pivot!I21</f>
        <v>116422.58038899035</v>
      </c>
      <c r="L20" s="716">
        <f t="shared" si="2"/>
        <v>258604.84509888882</v>
      </c>
      <c r="M20" s="725">
        <f t="shared" si="3"/>
        <v>165988.6094813993</v>
      </c>
      <c r="N20" s="726">
        <f t="shared" si="4"/>
        <v>93730.296766321233</v>
      </c>
      <c r="P20" s="722">
        <v>15</v>
      </c>
      <c r="Q20" s="723">
        <v>2031</v>
      </c>
      <c r="R20" s="716">
        <f>Pivot!J21</f>
        <v>69420.713250144559</v>
      </c>
      <c r="S20" s="725">
        <f t="shared" si="5"/>
        <v>44558.514196406912</v>
      </c>
      <c r="T20" s="726">
        <f t="shared" si="6"/>
        <v>25161.261198248514</v>
      </c>
      <c r="V20" s="722">
        <v>15</v>
      </c>
      <c r="W20" s="723">
        <v>2031</v>
      </c>
      <c r="X20" s="716">
        <f>Pivot!K21</f>
        <v>91243.363671518542</v>
      </c>
      <c r="Y20" s="725">
        <f t="shared" si="7"/>
        <v>58565.643093227816</v>
      </c>
      <c r="Z20" s="726">
        <f t="shared" si="8"/>
        <v>33070.793981522176</v>
      </c>
      <c r="AB20" s="722">
        <v>15</v>
      </c>
      <c r="AC20" s="723">
        <v>2031</v>
      </c>
      <c r="AD20" s="716">
        <f>Pivot!M21</f>
        <v>97367.46898443799</v>
      </c>
      <c r="AE20" s="725">
        <f t="shared" si="9"/>
        <v>62496.473255440877</v>
      </c>
      <c r="AF20" s="726">
        <f t="shared" si="10"/>
        <v>35290.451576060455</v>
      </c>
      <c r="AH20" s="722">
        <v>15</v>
      </c>
      <c r="AI20" s="727">
        <v>2031</v>
      </c>
      <c r="AJ20" s="728">
        <f>Pivot!O21</f>
        <v>0</v>
      </c>
      <c r="AK20" s="721">
        <f>Pivot!P21</f>
        <v>321671.52385195513</v>
      </c>
      <c r="AL20" s="728">
        <f t="shared" si="11"/>
        <v>321671.52385195513</v>
      </c>
      <c r="AM20" s="725">
        <f t="shared" si="12"/>
        <v>206468.71072168564</v>
      </c>
      <c r="AN20" s="726">
        <f t="shared" si="13"/>
        <v>116588.5634524335</v>
      </c>
      <c r="AP20" s="722">
        <v>15</v>
      </c>
      <c r="AQ20" s="727">
        <v>2031</v>
      </c>
      <c r="AR20" s="720">
        <f>Pivot!N21</f>
        <v>37324667.106710225</v>
      </c>
      <c r="AS20" s="721">
        <f>Pivot!Q21</f>
        <v>321671.52385195513</v>
      </c>
      <c r="AT20" s="720">
        <f t="shared" si="14"/>
        <v>37002995.582858272</v>
      </c>
      <c r="AU20" s="725">
        <f t="shared" si="15"/>
        <v>23750814.804325555</v>
      </c>
      <c r="AV20" s="726">
        <f t="shared" si="16"/>
        <v>13411588.463850798</v>
      </c>
    </row>
    <row r="21" spans="2:48" ht="12.75" x14ac:dyDescent="0.2">
      <c r="B21" s="722">
        <v>16</v>
      </c>
      <c r="C21" s="723">
        <v>2032</v>
      </c>
      <c r="D21" s="724">
        <f>Pivot!G22</f>
        <v>35549038.869865708</v>
      </c>
      <c r="E21" s="725">
        <f t="shared" si="0"/>
        <v>22152985.744751088</v>
      </c>
      <c r="F21" s="726">
        <f t="shared" si="1"/>
        <v>12041689.383639585</v>
      </c>
      <c r="H21" s="722">
        <v>16</v>
      </c>
      <c r="I21" s="727">
        <v>2032</v>
      </c>
      <c r="J21" s="728">
        <f>Pivot!H22</f>
        <v>126384.23529768751</v>
      </c>
      <c r="K21" s="726">
        <f>Pivot!I22</f>
        <v>103486.73812354699</v>
      </c>
      <c r="L21" s="716">
        <f t="shared" si="2"/>
        <v>229870.97342123452</v>
      </c>
      <c r="M21" s="725">
        <f t="shared" si="3"/>
        <v>143247.99092245896</v>
      </c>
      <c r="N21" s="726">
        <f t="shared" si="4"/>
        <v>77865.251726954317</v>
      </c>
      <c r="P21" s="722">
        <v>16</v>
      </c>
      <c r="Q21" s="723">
        <v>2032</v>
      </c>
      <c r="R21" s="716">
        <f>Pivot!J22</f>
        <v>61707.30066679517</v>
      </c>
      <c r="S21" s="725">
        <f t="shared" si="5"/>
        <v>38453.94968406207</v>
      </c>
      <c r="T21" s="726">
        <f t="shared" si="6"/>
        <v>20902.397672480598</v>
      </c>
      <c r="V21" s="722">
        <v>16</v>
      </c>
      <c r="W21" s="723">
        <v>2032</v>
      </c>
      <c r="X21" s="716">
        <f>Pivot!K22</f>
        <v>81514.125895904843</v>
      </c>
      <c r="Y21" s="725">
        <f t="shared" si="7"/>
        <v>50796.908337754081</v>
      </c>
      <c r="Z21" s="726">
        <f t="shared" si="8"/>
        <v>27611.654650090572</v>
      </c>
      <c r="AB21" s="722">
        <v>16</v>
      </c>
      <c r="AC21" s="723">
        <v>2032</v>
      </c>
      <c r="AD21" s="716">
        <f>Pivot!M22</f>
        <v>86548.861319500444</v>
      </c>
      <c r="AE21" s="725">
        <f t="shared" si="9"/>
        <v>53934.38900145924</v>
      </c>
      <c r="AF21" s="726">
        <f t="shared" si="10"/>
        <v>29317.093728814511</v>
      </c>
      <c r="AH21" s="722">
        <v>16</v>
      </c>
      <c r="AI21" s="727">
        <v>2032</v>
      </c>
      <c r="AJ21" s="728">
        <f>Pivot!O22</f>
        <v>0</v>
      </c>
      <c r="AK21" s="721">
        <f>Pivot!P22</f>
        <v>321671.52385195513</v>
      </c>
      <c r="AL21" s="728">
        <f t="shared" si="11"/>
        <v>321671.52385195513</v>
      </c>
      <c r="AM21" s="725">
        <f t="shared" si="12"/>
        <v>200455.0589530929</v>
      </c>
      <c r="AN21" s="726">
        <f t="shared" si="13"/>
        <v>108961.27425461076</v>
      </c>
      <c r="AP21" s="722">
        <v>16</v>
      </c>
      <c r="AQ21" s="727">
        <v>2032</v>
      </c>
      <c r="AR21" s="720">
        <f>Pivot!N22</f>
        <v>36008680.131169133</v>
      </c>
      <c r="AS21" s="721">
        <f>Pivot!Q22</f>
        <v>321671.52385195513</v>
      </c>
      <c r="AT21" s="720">
        <f t="shared" si="14"/>
        <v>35687008.607317179</v>
      </c>
      <c r="AU21" s="725">
        <f t="shared" si="15"/>
        <v>22238963.923743725</v>
      </c>
      <c r="AV21" s="726">
        <f t="shared" si="16"/>
        <v>12088424.50716331</v>
      </c>
    </row>
    <row r="22" spans="2:48" ht="12.75" x14ac:dyDescent="0.2">
      <c r="B22" s="722">
        <v>17</v>
      </c>
      <c r="C22" s="723">
        <v>2033</v>
      </c>
      <c r="D22" s="724">
        <f>Pivot!G23</f>
        <v>34290047.024026185</v>
      </c>
      <c r="E22" s="725">
        <f t="shared" si="0"/>
        <v>20746042.378326397</v>
      </c>
      <c r="F22" s="726">
        <f t="shared" si="1"/>
        <v>10855350.735616764</v>
      </c>
      <c r="H22" s="722">
        <v>17</v>
      </c>
      <c r="I22" s="727">
        <v>2033</v>
      </c>
      <c r="J22" s="728">
        <f>Pivot!H23</f>
        <v>110586.20588547658</v>
      </c>
      <c r="K22" s="726">
        <f>Pivot!I23</f>
        <v>90550.895858103613</v>
      </c>
      <c r="L22" s="716">
        <f t="shared" si="2"/>
        <v>201137.10174358019</v>
      </c>
      <c r="M22" s="725">
        <f t="shared" si="3"/>
        <v>121691.25442441902</v>
      </c>
      <c r="N22" s="726">
        <f t="shared" si="4"/>
        <v>63674.855384191607</v>
      </c>
      <c r="P22" s="722">
        <v>17</v>
      </c>
      <c r="Q22" s="723">
        <v>2033</v>
      </c>
      <c r="R22" s="716">
        <f>Pivot!J23</f>
        <v>53993.888083445774</v>
      </c>
      <c r="S22" s="725">
        <f t="shared" si="5"/>
        <v>32667.190265586709</v>
      </c>
      <c r="T22" s="726">
        <f t="shared" si="6"/>
        <v>17093.082208804226</v>
      </c>
      <c r="V22" s="722">
        <v>17</v>
      </c>
      <c r="W22" s="723">
        <v>2033</v>
      </c>
      <c r="X22" s="716">
        <f>Pivot!K23</f>
        <v>71682.659684430153</v>
      </c>
      <c r="Y22" s="725">
        <f t="shared" si="7"/>
        <v>43369.187990974198</v>
      </c>
      <c r="Z22" s="726">
        <f t="shared" si="8"/>
        <v>22692.89429644472</v>
      </c>
      <c r="AB22" s="722">
        <v>17</v>
      </c>
      <c r="AC22" s="723">
        <v>2033</v>
      </c>
      <c r="AD22" s="716">
        <f>Pivot!M23</f>
        <v>75730.253654562883</v>
      </c>
      <c r="AE22" s="725">
        <f t="shared" si="9"/>
        <v>45818.048909006633</v>
      </c>
      <c r="AF22" s="726">
        <f t="shared" si="10"/>
        <v>23974.258890385696</v>
      </c>
      <c r="AH22" s="722">
        <v>17</v>
      </c>
      <c r="AI22" s="727">
        <v>2033</v>
      </c>
      <c r="AJ22" s="728">
        <f>Pivot!O23</f>
        <v>0</v>
      </c>
      <c r="AK22" s="721">
        <f>Pivot!P23</f>
        <v>321671.52385195513</v>
      </c>
      <c r="AL22" s="728">
        <f t="shared" si="11"/>
        <v>321671.52385195513</v>
      </c>
      <c r="AM22" s="725">
        <f t="shared" si="12"/>
        <v>194616.56209038146</v>
      </c>
      <c r="AN22" s="726">
        <f t="shared" si="13"/>
        <v>101832.96659309417</v>
      </c>
      <c r="AP22" s="722">
        <v>17</v>
      </c>
      <c r="AQ22" s="727">
        <v>2033</v>
      </c>
      <c r="AR22" s="720">
        <f>Pivot!N23</f>
        <v>34692590.927192196</v>
      </c>
      <c r="AS22" s="721">
        <f>Pivot!Q23</f>
        <v>321671.52385195513</v>
      </c>
      <c r="AT22" s="720">
        <f t="shared" si="14"/>
        <v>34370919.403340243</v>
      </c>
      <c r="AU22" s="725">
        <f t="shared" si="15"/>
        <v>20794971.497825999</v>
      </c>
      <c r="AV22" s="726">
        <f t="shared" si="16"/>
        <v>10880952.859803494</v>
      </c>
    </row>
    <row r="23" spans="2:48" ht="12.75" x14ac:dyDescent="0.2">
      <c r="B23" s="722">
        <v>18</v>
      </c>
      <c r="C23" s="723">
        <v>2034</v>
      </c>
      <c r="D23" s="724">
        <f>Pivot!G24</f>
        <v>33031055.178186655</v>
      </c>
      <c r="E23" s="725">
        <f t="shared" si="0"/>
        <v>19402263.695542734</v>
      </c>
      <c r="F23" s="726">
        <f t="shared" si="1"/>
        <v>9772697.3452531118</v>
      </c>
      <c r="H23" s="722">
        <v>18</v>
      </c>
      <c r="I23" s="727">
        <v>2034</v>
      </c>
      <c r="J23" s="728">
        <f>Pivot!H24</f>
        <v>94788.176473265645</v>
      </c>
      <c r="K23" s="726">
        <f>Pivot!I24</f>
        <v>77615.053592660246</v>
      </c>
      <c r="L23" s="716">
        <f t="shared" si="2"/>
        <v>172403.23006592589</v>
      </c>
      <c r="M23" s="725">
        <f t="shared" si="3"/>
        <v>101268.72767635426</v>
      </c>
      <c r="N23" s="726">
        <f t="shared" si="4"/>
        <v>51007.894833798353</v>
      </c>
      <c r="P23" s="722">
        <v>18</v>
      </c>
      <c r="Q23" s="723">
        <v>2034</v>
      </c>
      <c r="R23" s="716">
        <f>Pivot!J24</f>
        <v>46280.475500096371</v>
      </c>
      <c r="S23" s="725">
        <f t="shared" si="5"/>
        <v>27184.901746674095</v>
      </c>
      <c r="T23" s="726">
        <f t="shared" si="6"/>
        <v>13692.722730684291</v>
      </c>
      <c r="V23" s="722">
        <v>18</v>
      </c>
      <c r="W23" s="723">
        <v>2034</v>
      </c>
      <c r="X23" s="716">
        <f>Pivot!K24</f>
        <v>61748.965037094487</v>
      </c>
      <c r="Y23" s="725">
        <f t="shared" si="7"/>
        <v>36271.009088675681</v>
      </c>
      <c r="Z23" s="726">
        <f t="shared" si="8"/>
        <v>18269.290624680219</v>
      </c>
      <c r="AB23" s="722">
        <v>18</v>
      </c>
      <c r="AC23" s="723">
        <v>2034</v>
      </c>
      <c r="AD23" s="716">
        <f>Pivot!M24</f>
        <v>64911.645989625329</v>
      </c>
      <c r="AE23" s="725">
        <f t="shared" si="9"/>
        <v>38128.750825803021</v>
      </c>
      <c r="AF23" s="726">
        <f t="shared" si="10"/>
        <v>19205.013797371717</v>
      </c>
      <c r="AH23" s="722">
        <v>18</v>
      </c>
      <c r="AI23" s="727">
        <v>2034</v>
      </c>
      <c r="AJ23" s="728">
        <f>Pivot!O24</f>
        <v>0</v>
      </c>
      <c r="AK23" s="721">
        <f>Pivot!P24</f>
        <v>321671.52385195513</v>
      </c>
      <c r="AL23" s="728">
        <f t="shared" si="11"/>
        <v>321671.52385195513</v>
      </c>
      <c r="AM23" s="725">
        <f t="shared" si="12"/>
        <v>188948.11853435091</v>
      </c>
      <c r="AN23" s="726">
        <f t="shared" si="13"/>
        <v>95170.996815975857</v>
      </c>
      <c r="AP23" s="722">
        <v>18</v>
      </c>
      <c r="AQ23" s="727">
        <v>2034</v>
      </c>
      <c r="AR23" s="720">
        <f>Pivot!N24</f>
        <v>33376399.494779401</v>
      </c>
      <c r="AS23" s="721">
        <f>Pivot!Q24</f>
        <v>321671.52385195513</v>
      </c>
      <c r="AT23" s="720">
        <f t="shared" si="14"/>
        <v>33054727.970927447</v>
      </c>
      <c r="AU23" s="725">
        <f t="shared" si="15"/>
        <v>19416168.966345895</v>
      </c>
      <c r="AV23" s="726">
        <f t="shared" si="16"/>
        <v>9779701.2704236712</v>
      </c>
    </row>
    <row r="24" spans="2:48" ht="12.75" x14ac:dyDescent="0.2">
      <c r="B24" s="722">
        <v>19</v>
      </c>
      <c r="C24" s="723">
        <v>2035</v>
      </c>
      <c r="D24" s="724">
        <f>Pivot!G25</f>
        <v>31772063.33234714</v>
      </c>
      <c r="E24" s="725">
        <f t="shared" si="0"/>
        <v>18119163.761421099</v>
      </c>
      <c r="F24" s="726">
        <f t="shared" si="1"/>
        <v>8785240.2683421262</v>
      </c>
      <c r="H24" s="722">
        <v>19</v>
      </c>
      <c r="I24" s="727">
        <v>2035</v>
      </c>
      <c r="J24" s="728">
        <f>Pivot!H25</f>
        <v>78990.147061054697</v>
      </c>
      <c r="K24" s="726">
        <f>Pivot!I25</f>
        <v>64679.21132721685</v>
      </c>
      <c r="L24" s="716">
        <f t="shared" si="2"/>
        <v>143669.35838827153</v>
      </c>
      <c r="M24" s="725">
        <f t="shared" si="3"/>
        <v>81932.627569865886</v>
      </c>
      <c r="N24" s="726">
        <f t="shared" si="4"/>
        <v>39725.774792677832</v>
      </c>
      <c r="P24" s="722">
        <v>19</v>
      </c>
      <c r="Q24" s="723">
        <v>2035</v>
      </c>
      <c r="R24" s="716">
        <f>Pivot!J25</f>
        <v>38567.062916746974</v>
      </c>
      <c r="S24" s="725">
        <f t="shared" si="5"/>
        <v>21994.257076597165</v>
      </c>
      <c r="T24" s="726">
        <f t="shared" si="6"/>
        <v>10664.114276233871</v>
      </c>
      <c r="V24" s="722">
        <v>19</v>
      </c>
      <c r="W24" s="723">
        <v>2035</v>
      </c>
      <c r="X24" s="716">
        <f>Pivot!K25</f>
        <v>51713.041953897853</v>
      </c>
      <c r="Y24" s="725">
        <f t="shared" si="7"/>
        <v>29491.225230246793</v>
      </c>
      <c r="Z24" s="726">
        <f t="shared" si="8"/>
        <v>14299.087025591902</v>
      </c>
      <c r="AB24" s="722">
        <v>19</v>
      </c>
      <c r="AC24" s="723">
        <v>2035</v>
      </c>
      <c r="AD24" s="716">
        <f>Pivot!M25</f>
        <v>54093.038324687761</v>
      </c>
      <c r="AE24" s="725">
        <f t="shared" si="9"/>
        <v>30848.50390437137</v>
      </c>
      <c r="AF24" s="726">
        <f t="shared" si="10"/>
        <v>14957.175854650866</v>
      </c>
      <c r="AH24" s="722">
        <v>19</v>
      </c>
      <c r="AI24" s="727">
        <v>2035</v>
      </c>
      <c r="AJ24" s="728">
        <f>Pivot!O25</f>
        <v>0</v>
      </c>
      <c r="AK24" s="721">
        <f>Pivot!P25</f>
        <v>321671.52385195513</v>
      </c>
      <c r="AL24" s="728">
        <f t="shared" si="11"/>
        <v>321671.52385195513</v>
      </c>
      <c r="AM24" s="725">
        <f t="shared" si="12"/>
        <v>183444.77527606886</v>
      </c>
      <c r="AN24" s="726">
        <f t="shared" si="13"/>
        <v>88944.85683736061</v>
      </c>
      <c r="AP24" s="722">
        <v>19</v>
      </c>
      <c r="AQ24" s="727">
        <v>2035</v>
      </c>
      <c r="AR24" s="720">
        <f>Pivot!N25</f>
        <v>32060105.833930746</v>
      </c>
      <c r="AS24" s="721">
        <f>Pivot!Q25</f>
        <v>321671.52385195513</v>
      </c>
      <c r="AT24" s="720">
        <f t="shared" si="14"/>
        <v>31738434.310078792</v>
      </c>
      <c r="AU24" s="725">
        <f t="shared" si="15"/>
        <v>18099985.599926114</v>
      </c>
      <c r="AV24" s="726">
        <f t="shared" si="16"/>
        <v>8775941.5634539202</v>
      </c>
    </row>
    <row r="25" spans="2:48" ht="12.75" x14ac:dyDescent="0.2">
      <c r="B25" s="722">
        <v>20</v>
      </c>
      <c r="C25" s="723">
        <v>2036</v>
      </c>
      <c r="D25" s="724">
        <f>Pivot!G26</f>
        <v>30513071.486507617</v>
      </c>
      <c r="E25" s="725">
        <f t="shared" si="0"/>
        <v>16894347.867833659</v>
      </c>
      <c r="F25" s="726">
        <f t="shared" si="1"/>
        <v>7885157.5063315891</v>
      </c>
      <c r="H25" s="722">
        <v>20</v>
      </c>
      <c r="I25" s="727">
        <v>2036</v>
      </c>
      <c r="J25" s="728">
        <f>Pivot!H26</f>
        <v>63192.117648843749</v>
      </c>
      <c r="K25" s="726">
        <f>Pivot!I26</f>
        <v>51743.369061773483</v>
      </c>
      <c r="L25" s="716">
        <f t="shared" si="2"/>
        <v>114935.48671061723</v>
      </c>
      <c r="M25" s="725">
        <f t="shared" si="3"/>
        <v>63636.992287274472</v>
      </c>
      <c r="N25" s="726">
        <f t="shared" si="4"/>
        <v>29701.513863684362</v>
      </c>
      <c r="P25" s="722">
        <v>20</v>
      </c>
      <c r="Q25" s="723">
        <v>2036</v>
      </c>
      <c r="R25" s="716">
        <f>Pivot!J26</f>
        <v>30853.650333397571</v>
      </c>
      <c r="S25" s="725">
        <f t="shared" si="5"/>
        <v>17082.918117745365</v>
      </c>
      <c r="T25" s="726">
        <f t="shared" si="6"/>
        <v>7973.169552324388</v>
      </c>
      <c r="V25" s="722">
        <v>20</v>
      </c>
      <c r="W25" s="723">
        <v>2036</v>
      </c>
      <c r="X25" s="716">
        <f>Pivot!K26</f>
        <v>41574.890434840236</v>
      </c>
      <c r="Y25" s="725">
        <f t="shared" si="7"/>
        <v>23019.00881672441</v>
      </c>
      <c r="Z25" s="726">
        <f t="shared" si="8"/>
        <v>10743.741728267261</v>
      </c>
      <c r="AB25" s="722">
        <v>20</v>
      </c>
      <c r="AC25" s="723">
        <v>2036</v>
      </c>
      <c r="AD25" s="716">
        <f>Pivot!M26</f>
        <v>43274.430659750215</v>
      </c>
      <c r="AE25" s="725">
        <f t="shared" si="9"/>
        <v>23960.003032521457</v>
      </c>
      <c r="AF25" s="726">
        <f t="shared" si="10"/>
        <v>11182.935218430557</v>
      </c>
      <c r="AH25" s="722">
        <v>20</v>
      </c>
      <c r="AI25" s="727">
        <v>2036</v>
      </c>
      <c r="AJ25" s="728">
        <f>Pivot!O26</f>
        <v>0</v>
      </c>
      <c r="AK25" s="721">
        <f>Pivot!P26</f>
        <v>321671.52385195513</v>
      </c>
      <c r="AL25" s="728">
        <f t="shared" si="11"/>
        <v>321671.52385195513</v>
      </c>
      <c r="AM25" s="725">
        <f t="shared" si="12"/>
        <v>178101.72356899889</v>
      </c>
      <c r="AN25" s="726">
        <f t="shared" si="13"/>
        <v>83126.034427439823</v>
      </c>
      <c r="AP25" s="722">
        <v>20</v>
      </c>
      <c r="AQ25" s="727">
        <v>2036</v>
      </c>
      <c r="AR25" s="720">
        <f>Pivot!N26</f>
        <v>30743709.944646217</v>
      </c>
      <c r="AS25" s="721">
        <f>Pivot!Q26</f>
        <v>321671.52385195513</v>
      </c>
      <c r="AT25" s="720">
        <f t="shared" si="14"/>
        <v>30422038.420794263</v>
      </c>
      <c r="AU25" s="725">
        <f t="shared" si="15"/>
        <v>16843945.066518921</v>
      </c>
      <c r="AV25" s="726">
        <f t="shared" si="16"/>
        <v>7861632.8322668541</v>
      </c>
    </row>
    <row r="26" spans="2:48" ht="12.75" x14ac:dyDescent="0.2">
      <c r="B26" s="722">
        <v>21</v>
      </c>
      <c r="C26" s="723">
        <v>2037</v>
      </c>
      <c r="D26" s="724">
        <f>Pivot!G27</f>
        <v>29254079.640668094</v>
      </c>
      <c r="E26" s="725">
        <f t="shared" si="0"/>
        <v>15725509.3282272</v>
      </c>
      <c r="F26" s="726">
        <f t="shared" si="1"/>
        <v>7065243.0738121001</v>
      </c>
      <c r="H26" s="722">
        <v>21</v>
      </c>
      <c r="I26" s="727">
        <v>2037</v>
      </c>
      <c r="J26" s="728">
        <f>Pivot!H27</f>
        <v>47394.088236632808</v>
      </c>
      <c r="K26" s="726">
        <f>Pivot!I27</f>
        <v>38807.526796330101</v>
      </c>
      <c r="L26" s="716">
        <f t="shared" si="2"/>
        <v>86201.615032962902</v>
      </c>
      <c r="M26" s="725">
        <f t="shared" si="3"/>
        <v>46337.615743161019</v>
      </c>
      <c r="N26" s="726">
        <f t="shared" si="4"/>
        <v>20818.818128750714</v>
      </c>
      <c r="P26" s="722">
        <v>21</v>
      </c>
      <c r="Q26" s="723">
        <v>2037</v>
      </c>
      <c r="R26" s="716">
        <f>Pivot!J27</f>
        <v>23140.237750048178</v>
      </c>
      <c r="S26" s="725">
        <f t="shared" si="5"/>
        <v>12439.018046901967</v>
      </c>
      <c r="T26" s="726">
        <f t="shared" si="6"/>
        <v>5588.6702469563461</v>
      </c>
      <c r="V26" s="722">
        <v>21</v>
      </c>
      <c r="W26" s="723">
        <v>2037</v>
      </c>
      <c r="X26" s="716">
        <f>Pivot!K27</f>
        <v>31334.510479921635</v>
      </c>
      <c r="Y26" s="725">
        <f t="shared" si="7"/>
        <v>16843.843419446825</v>
      </c>
      <c r="Z26" s="726">
        <f t="shared" si="8"/>
        <v>7567.6943475533335</v>
      </c>
      <c r="AB26" s="722">
        <v>21</v>
      </c>
      <c r="AC26" s="723">
        <v>2037</v>
      </c>
      <c r="AD26" s="716">
        <f>Pivot!M27</f>
        <v>32455.822994812654</v>
      </c>
      <c r="AE26" s="725">
        <f t="shared" si="9"/>
        <v>17446.604149894261</v>
      </c>
      <c r="AF26" s="726">
        <f t="shared" si="10"/>
        <v>7838.5059942270236</v>
      </c>
      <c r="AH26" s="722">
        <v>21</v>
      </c>
      <c r="AI26" s="727">
        <v>2037</v>
      </c>
      <c r="AJ26" s="728">
        <f>Pivot!O27</f>
        <v>0</v>
      </c>
      <c r="AK26" s="721">
        <f>Pivot!P27</f>
        <v>321671.52385195513</v>
      </c>
      <c r="AL26" s="728">
        <f t="shared" si="11"/>
        <v>321671.52385195513</v>
      </c>
      <c r="AM26" s="725">
        <f t="shared" si="12"/>
        <v>172914.29472718341</v>
      </c>
      <c r="AN26" s="726">
        <f t="shared" si="13"/>
        <v>77687.882642467128</v>
      </c>
      <c r="AP26" s="722">
        <v>21</v>
      </c>
      <c r="AQ26" s="727">
        <v>2037</v>
      </c>
      <c r="AR26" s="720">
        <f>Pivot!N27</f>
        <v>29427211.826925844</v>
      </c>
      <c r="AS26" s="721">
        <f>Pivot!Q27</f>
        <v>321671.52385195513</v>
      </c>
      <c r="AT26" s="720">
        <f t="shared" si="14"/>
        <v>29105540.303073891</v>
      </c>
      <c r="AU26" s="725">
        <f t="shared" si="15"/>
        <v>15645662.114859425</v>
      </c>
      <c r="AV26" s="726">
        <f t="shared" si="16"/>
        <v>7029368.8798871217</v>
      </c>
    </row>
    <row r="27" spans="2:48" ht="12.75" x14ac:dyDescent="0.2">
      <c r="B27" s="722">
        <v>22</v>
      </c>
      <c r="C27" s="723">
        <v>2038</v>
      </c>
      <c r="D27" s="724">
        <f>Pivot!G28</f>
        <v>27995087.794828571</v>
      </c>
      <c r="E27" s="725">
        <f t="shared" si="0"/>
        <v>14610426.38167063</v>
      </c>
      <c r="F27" s="726">
        <f t="shared" si="1"/>
        <v>6318859.8756453013</v>
      </c>
      <c r="H27" s="722">
        <v>22</v>
      </c>
      <c r="I27" s="727">
        <v>2038</v>
      </c>
      <c r="J27" s="728">
        <f>Pivot!H28</f>
        <v>31596.058824421856</v>
      </c>
      <c r="K27" s="726">
        <f>Pivot!I28</f>
        <v>25871.684530886727</v>
      </c>
      <c r="L27" s="716">
        <f t="shared" si="2"/>
        <v>57467.743355308587</v>
      </c>
      <c r="M27" s="725">
        <f t="shared" si="3"/>
        <v>29991.984299780586</v>
      </c>
      <c r="N27" s="726">
        <f t="shared" si="4"/>
        <v>12971.22624844281</v>
      </c>
      <c r="P27" s="722">
        <v>22</v>
      </c>
      <c r="Q27" s="723">
        <v>2038</v>
      </c>
      <c r="R27" s="716">
        <f>Pivot!J28</f>
        <v>15426.825166698784</v>
      </c>
      <c r="S27" s="725">
        <f t="shared" si="5"/>
        <v>8051.1443669268374</v>
      </c>
      <c r="T27" s="726">
        <f t="shared" si="6"/>
        <v>3482.0375370444522</v>
      </c>
      <c r="V27" s="722">
        <v>22</v>
      </c>
      <c r="W27" s="723">
        <v>2038</v>
      </c>
      <c r="X27" s="716">
        <f>Pivot!K28</f>
        <v>20991.902089142066</v>
      </c>
      <c r="Y27" s="725">
        <f t="shared" si="7"/>
        <v>10955.516279584725</v>
      </c>
      <c r="Z27" s="726">
        <f t="shared" si="8"/>
        <v>4738.1486636758318</v>
      </c>
      <c r="AB27" s="722">
        <v>22</v>
      </c>
      <c r="AC27" s="723">
        <v>2038</v>
      </c>
      <c r="AD27" s="716">
        <f>Pivot!M28</f>
        <v>21637.215329875093</v>
      </c>
      <c r="AE27" s="725">
        <f t="shared" si="9"/>
        <v>11292.300420643531</v>
      </c>
      <c r="AF27" s="726">
        <f t="shared" si="10"/>
        <v>4883.8043577738445</v>
      </c>
      <c r="AH27" s="722">
        <v>22</v>
      </c>
      <c r="AI27" s="727">
        <v>2038</v>
      </c>
      <c r="AJ27" s="728">
        <f>Pivot!O28</f>
        <v>0</v>
      </c>
      <c r="AK27" s="721">
        <f>Pivot!P28</f>
        <v>321671.52385195513</v>
      </c>
      <c r="AL27" s="728">
        <f t="shared" si="11"/>
        <v>321671.52385195513</v>
      </c>
      <c r="AM27" s="725">
        <f t="shared" si="12"/>
        <v>167877.95604580911</v>
      </c>
      <c r="AN27" s="726">
        <f t="shared" si="13"/>
        <v>72605.497796698241</v>
      </c>
      <c r="AP27" s="722">
        <v>22</v>
      </c>
      <c r="AQ27" s="727">
        <v>2038</v>
      </c>
      <c r="AR27" s="720">
        <f>Pivot!N28</f>
        <v>28110611.480769597</v>
      </c>
      <c r="AS27" s="721">
        <f>Pivot!Q28</f>
        <v>321671.52385195513</v>
      </c>
      <c r="AT27" s="720">
        <f t="shared" si="14"/>
        <v>27788939.956917644</v>
      </c>
      <c r="AU27" s="725">
        <f t="shared" si="15"/>
        <v>14502839.370991757</v>
      </c>
      <c r="AV27" s="726">
        <f t="shared" si="16"/>
        <v>6272329.5946555408</v>
      </c>
    </row>
    <row r="28" spans="2:48" ht="12.75" x14ac:dyDescent="0.2">
      <c r="B28" s="722">
        <v>23</v>
      </c>
      <c r="C28" s="723">
        <v>2039</v>
      </c>
      <c r="D28" s="724">
        <f>Pivot!G29</f>
        <v>26736095.948989052</v>
      </c>
      <c r="E28" s="725">
        <f t="shared" si="0"/>
        <v>13546959.202577339</v>
      </c>
      <c r="F28" s="726">
        <f t="shared" si="1"/>
        <v>5639896.1132577918</v>
      </c>
      <c r="H28" s="722">
        <v>23</v>
      </c>
      <c r="I28" s="727">
        <v>2039</v>
      </c>
      <c r="J28" s="728">
        <f>Pivot!H29</f>
        <v>15798.029412210914</v>
      </c>
      <c r="K28" s="726">
        <f>Pivot!I29</f>
        <v>12935.842265443353</v>
      </c>
      <c r="L28" s="716">
        <f t="shared" si="2"/>
        <v>28733.871677654264</v>
      </c>
      <c r="M28" s="725">
        <f t="shared" si="3"/>
        <v>14559.215679505123</v>
      </c>
      <c r="N28" s="726">
        <f t="shared" si="4"/>
        <v>6061.3206768424279</v>
      </c>
      <c r="P28" s="722">
        <v>23</v>
      </c>
      <c r="Q28" s="723">
        <v>2039</v>
      </c>
      <c r="R28" s="716">
        <f>Pivot!J29</f>
        <v>7713.4125833493845</v>
      </c>
      <c r="S28" s="725">
        <f t="shared" si="5"/>
        <v>3908.3225082169074</v>
      </c>
      <c r="T28" s="726">
        <f t="shared" si="6"/>
        <v>1627.1203444132939</v>
      </c>
      <c r="V28" s="722">
        <v>23</v>
      </c>
      <c r="W28" s="723">
        <v>2039</v>
      </c>
      <c r="X28" s="716">
        <f>Pivot!K29</f>
        <v>10598.179480432</v>
      </c>
      <c r="Y28" s="725">
        <f t="shared" si="7"/>
        <v>5370.0100911118025</v>
      </c>
      <c r="Z28" s="726">
        <f t="shared" si="8"/>
        <v>2235.6529305303097</v>
      </c>
      <c r="AB28" s="722">
        <v>23</v>
      </c>
      <c r="AC28" s="723">
        <v>2039</v>
      </c>
      <c r="AD28" s="716">
        <f>Pivot!M29</f>
        <v>10818.607664937537</v>
      </c>
      <c r="AE28" s="725">
        <f t="shared" si="9"/>
        <v>5481.6992333220969</v>
      </c>
      <c r="AF28" s="726">
        <f t="shared" si="10"/>
        <v>2282.1515690531965</v>
      </c>
      <c r="AH28" s="722">
        <v>23</v>
      </c>
      <c r="AI28" s="727">
        <v>2039</v>
      </c>
      <c r="AJ28" s="728">
        <f>Pivot!O29</f>
        <v>0</v>
      </c>
      <c r="AK28" s="721">
        <f>Pivot!P29</f>
        <v>321671.52385195513</v>
      </c>
      <c r="AL28" s="728">
        <f t="shared" si="11"/>
        <v>321671.52385195513</v>
      </c>
      <c r="AM28" s="725">
        <f t="shared" si="12"/>
        <v>162988.30684059137</v>
      </c>
      <c r="AN28" s="726">
        <f t="shared" si="13"/>
        <v>67855.605417475002</v>
      </c>
      <c r="AP28" s="722">
        <v>23</v>
      </c>
      <c r="AQ28" s="727">
        <v>2039</v>
      </c>
      <c r="AR28" s="720">
        <f>Pivot!N29</f>
        <v>26793960.020395428</v>
      </c>
      <c r="AS28" s="721">
        <f>Pivot!Q29</f>
        <v>321671.52385195513</v>
      </c>
      <c r="AT28" s="720">
        <f t="shared" si="14"/>
        <v>26472288.496543474</v>
      </c>
      <c r="AU28" s="725">
        <f t="shared" si="15"/>
        <v>13413290.143248906</v>
      </c>
      <c r="AV28" s="726">
        <f t="shared" si="16"/>
        <v>5584246.7533611571</v>
      </c>
    </row>
    <row r="29" spans="2:48" ht="13.5" thickBot="1" x14ac:dyDescent="0.25">
      <c r="B29" s="729">
        <v>24</v>
      </c>
      <c r="C29" s="730">
        <v>2040</v>
      </c>
      <c r="D29" s="731">
        <f>Pivot!G30</f>
        <v>25477104.103149537</v>
      </c>
      <c r="E29" s="732">
        <f t="shared" si="0"/>
        <v>12533047.012572998</v>
      </c>
      <c r="F29" s="733">
        <f t="shared" si="1"/>
        <v>5022724.9600195419</v>
      </c>
      <c r="H29" s="729">
        <v>24</v>
      </c>
      <c r="I29" s="734">
        <v>2040</v>
      </c>
      <c r="J29" s="735">
        <f>Pivot!H30</f>
        <v>0</v>
      </c>
      <c r="K29" s="733">
        <f>Pivot!I30</f>
        <v>0</v>
      </c>
      <c r="L29" s="736">
        <f t="shared" si="2"/>
        <v>0</v>
      </c>
      <c r="M29" s="732">
        <f t="shared" si="3"/>
        <v>0</v>
      </c>
      <c r="N29" s="733">
        <f t="shared" si="4"/>
        <v>0</v>
      </c>
      <c r="P29" s="729">
        <v>24</v>
      </c>
      <c r="Q29" s="730">
        <v>2040</v>
      </c>
      <c r="R29" s="716">
        <f>Pivot!J30</f>
        <v>0</v>
      </c>
      <c r="S29" s="732">
        <f t="shared" si="5"/>
        <v>0</v>
      </c>
      <c r="T29" s="733">
        <f t="shared" si="6"/>
        <v>0</v>
      </c>
      <c r="V29" s="729">
        <v>24</v>
      </c>
      <c r="W29" s="730">
        <v>2040</v>
      </c>
      <c r="X29" s="716">
        <f>Pivot!K30</f>
        <v>0</v>
      </c>
      <c r="Y29" s="732">
        <f t="shared" si="7"/>
        <v>0</v>
      </c>
      <c r="Z29" s="733">
        <f t="shared" si="8"/>
        <v>0</v>
      </c>
      <c r="AB29" s="729">
        <v>24</v>
      </c>
      <c r="AC29" s="730">
        <v>2040</v>
      </c>
      <c r="AD29" s="716">
        <f>Pivot!M30</f>
        <v>0</v>
      </c>
      <c r="AE29" s="732">
        <f t="shared" si="9"/>
        <v>0</v>
      </c>
      <c r="AF29" s="733">
        <f t="shared" si="10"/>
        <v>0</v>
      </c>
      <c r="AH29" s="729">
        <v>24</v>
      </c>
      <c r="AI29" s="734">
        <v>2040</v>
      </c>
      <c r="AJ29" s="737">
        <f>Pivot!O30</f>
        <v>0</v>
      </c>
      <c r="AK29" s="721">
        <f>Pivot!P30</f>
        <v>321671.52385195513</v>
      </c>
      <c r="AL29" s="737">
        <f t="shared" si="11"/>
        <v>321671.52385195513</v>
      </c>
      <c r="AM29" s="738">
        <f t="shared" si="12"/>
        <v>158241.07460251593</v>
      </c>
      <c r="AN29" s="739">
        <f t="shared" si="13"/>
        <v>63416.453661191583</v>
      </c>
      <c r="AP29" s="729">
        <v>24</v>
      </c>
      <c r="AQ29" s="734">
        <v>2040</v>
      </c>
      <c r="AR29" s="720">
        <f>Pivot!N30</f>
        <v>25477104.103149537</v>
      </c>
      <c r="AS29" s="721">
        <f>Pivot!Q30</f>
        <v>321671.52385195513</v>
      </c>
      <c r="AT29" s="720">
        <f t="shared" si="14"/>
        <v>25155432.579297584</v>
      </c>
      <c r="AU29" s="738">
        <f t="shared" si="15"/>
        <v>12374805.937970484</v>
      </c>
      <c r="AV29" s="739">
        <f t="shared" si="16"/>
        <v>4959308.5063583506</v>
      </c>
    </row>
    <row r="30" spans="2:48" ht="13.5" thickBot="1" x14ac:dyDescent="0.25">
      <c r="B30" s="740"/>
      <c r="C30" s="741" t="s">
        <v>686</v>
      </c>
      <c r="D30" s="742">
        <f>SUM(D5:D29)</f>
        <v>799407473.79243982</v>
      </c>
      <c r="E30" s="743">
        <f t="shared" ref="E30:F30" si="17">SUM(E5:E29)</f>
        <v>556135326.90953219</v>
      </c>
      <c r="F30" s="744">
        <f t="shared" si="17"/>
        <v>363440413.54268676</v>
      </c>
      <c r="H30" s="740"/>
      <c r="I30" s="741" t="s">
        <v>686</v>
      </c>
      <c r="J30" s="745">
        <f t="shared" ref="J30:K30" si="18">SUM(J5:J29)</f>
        <v>3317586.1765642958</v>
      </c>
      <c r="K30" s="744">
        <f t="shared" si="18"/>
        <v>2716526.8757431083</v>
      </c>
      <c r="L30" s="742">
        <f>SUM(L5:L29)</f>
        <v>6034113.0523074027</v>
      </c>
      <c r="M30" s="743">
        <f t="shared" ref="M30" si="19">SUM(M5:M29)</f>
        <v>4489989.4186815713</v>
      </c>
      <c r="N30" s="744">
        <f t="shared" ref="N30" si="20">SUM(N5:N29)</f>
        <v>3151730.6234636302</v>
      </c>
      <c r="P30" s="740"/>
      <c r="Q30" s="741" t="s">
        <v>694</v>
      </c>
      <c r="R30" s="742">
        <f>SUM(R5:R29)</f>
        <v>1619816.6425033731</v>
      </c>
      <c r="S30" s="743">
        <f t="shared" ref="S30" si="21">SUM(S5:S29)</f>
        <v>1205307.1465512766</v>
      </c>
      <c r="T30" s="744">
        <f t="shared" ref="T30" si="22">SUM(T5:T29)</f>
        <v>846060.66746159457</v>
      </c>
      <c r="V30" s="740"/>
      <c r="W30" s="741" t="s">
        <v>698</v>
      </c>
      <c r="X30" s="742">
        <f>SUM(X5:X29)</f>
        <v>2076006.3750081819</v>
      </c>
      <c r="Y30" s="743">
        <f t="shared" ref="Y30" si="23">SUM(Y5:Y29)</f>
        <v>1539371.7505541309</v>
      </c>
      <c r="Z30" s="744">
        <f t="shared" ref="Z30" si="24">SUM(Z5:Z29)</f>
        <v>1076203.1663033974</v>
      </c>
      <c r="AB30" s="740"/>
      <c r="AC30" s="741" t="s">
        <v>704</v>
      </c>
      <c r="AD30" s="742">
        <f>SUM(AD5:AD29)</f>
        <v>2271907.609636886</v>
      </c>
      <c r="AE30" s="743">
        <f t="shared" ref="AE30" si="25">SUM(AE5:AE29)</f>
        <v>1690528.6724104425</v>
      </c>
      <c r="AF30" s="744">
        <f t="shared" ref="AF30" si="26">SUM(AF5:AF29)</f>
        <v>1186660.0318723773</v>
      </c>
      <c r="AH30" s="740"/>
      <c r="AI30" s="746" t="s">
        <v>704</v>
      </c>
      <c r="AJ30" s="743">
        <f>SUM(AJ5:AJ29)</f>
        <v>199563516</v>
      </c>
      <c r="AK30" s="743">
        <f>SUM(AK5:AK29)</f>
        <v>6111758.953187149</v>
      </c>
      <c r="AL30" s="747">
        <f>SUM(AL5:AL29)</f>
        <v>205675274.95318726</v>
      </c>
      <c r="AM30" s="747">
        <f t="shared" ref="AM30" si="27">SUM(AM5:AM29)</f>
        <v>184022390.7817584</v>
      </c>
      <c r="AN30" s="748">
        <f t="shared" ref="AN30" si="28">SUM(AN5:AN29)</f>
        <v>160305905.82161266</v>
      </c>
      <c r="AP30" s="740"/>
      <c r="AQ30" s="746" t="s">
        <v>704</v>
      </c>
      <c r="AR30" s="743">
        <f>SUM(AR5:AR29)</f>
        <v>811409317.47189558</v>
      </c>
      <c r="AS30" s="743">
        <f>SUM(AS5:AS29)</f>
        <v>205675274.95318726</v>
      </c>
      <c r="AT30" s="747">
        <f>SUM(AT5:AT29)</f>
        <v>605734042.51870859</v>
      </c>
      <c r="AU30" s="747">
        <f t="shared" ref="AU30" si="29">SUM(AU5:AU29)</f>
        <v>381038133.11597091</v>
      </c>
      <c r="AV30" s="748">
        <f t="shared" ref="AV30" si="30">SUM(AV5:AV29)</f>
        <v>209395162.21017531</v>
      </c>
    </row>
  </sheetData>
  <mergeCells count="7">
    <mergeCell ref="AP2:AV2"/>
    <mergeCell ref="V2:Z2"/>
    <mergeCell ref="AB2:AF2"/>
    <mergeCell ref="AH2:AN2"/>
    <mergeCell ref="B2:F2"/>
    <mergeCell ref="H2:N2"/>
    <mergeCell ref="P2:T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8"/>
  <sheetViews>
    <sheetView workbookViewId="0">
      <selection activeCell="C4" sqref="C4"/>
    </sheetView>
  </sheetViews>
  <sheetFormatPr defaultRowHeight="14.4" x14ac:dyDescent="0.3"/>
  <cols>
    <col min="2" max="2" width="30.88671875" customWidth="1"/>
    <col min="3" max="3" width="15.109375" customWidth="1"/>
    <col min="4" max="5" width="12.33203125" customWidth="1"/>
  </cols>
  <sheetData>
    <row r="1" spans="2:5" ht="15" x14ac:dyDescent="0.25">
      <c r="B1" s="842" t="s">
        <v>718</v>
      </c>
      <c r="C1" s="842"/>
      <c r="D1" s="842"/>
      <c r="E1" s="842"/>
    </row>
    <row r="2" spans="2:5" ht="15" x14ac:dyDescent="0.25">
      <c r="B2" s="13" t="s">
        <v>854</v>
      </c>
      <c r="C2" s="73" t="s">
        <v>852</v>
      </c>
      <c r="D2" t="s">
        <v>853</v>
      </c>
    </row>
    <row r="3" spans="2:5" ht="15.75" thickBot="1" x14ac:dyDescent="0.3">
      <c r="B3" s="622"/>
      <c r="C3" s="621"/>
    </row>
    <row r="4" spans="2:5" ht="15.75" thickBot="1" x14ac:dyDescent="0.3">
      <c r="B4" s="626" t="s">
        <v>720</v>
      </c>
      <c r="C4" s="627">
        <f>ConstructionCosts!G7/76900</f>
        <v>2595.1042392717814</v>
      </c>
      <c r="D4" s="628" t="s">
        <v>719</v>
      </c>
    </row>
    <row r="6" spans="2:5" ht="15.75" thickBot="1" x14ac:dyDescent="0.3">
      <c r="B6" s="13" t="s">
        <v>726</v>
      </c>
    </row>
    <row r="7" spans="2:5" ht="15.75" thickBot="1" x14ac:dyDescent="0.3">
      <c r="B7" s="100" t="s">
        <v>721</v>
      </c>
      <c r="C7" s="623" t="s">
        <v>722</v>
      </c>
      <c r="D7" s="624" t="s">
        <v>723</v>
      </c>
      <c r="E7" s="807" t="s">
        <v>724</v>
      </c>
    </row>
    <row r="8" spans="2:5" ht="15.75" thickBot="1" x14ac:dyDescent="0.3">
      <c r="B8" s="100" t="s">
        <v>725</v>
      </c>
      <c r="C8" s="625">
        <v>125</v>
      </c>
      <c r="D8" s="613">
        <v>5.9</v>
      </c>
      <c r="E8" s="612">
        <v>17.7</v>
      </c>
    </row>
  </sheetData>
  <mergeCells count="1">
    <mergeCell ref="B1:E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26"/>
  <sheetViews>
    <sheetView zoomScale="80" zoomScaleNormal="80" workbookViewId="0">
      <pane xSplit="3" ySplit="5" topLeftCell="D6" activePane="bottomRight" state="frozen"/>
      <selection pane="topRight" activeCell="D1" sqref="D1"/>
      <selection pane="bottomLeft" activeCell="A5" sqref="A5"/>
      <selection pane="bottomRight" activeCell="A7" sqref="A7"/>
    </sheetView>
  </sheetViews>
  <sheetFormatPr defaultRowHeight="14.4" x14ac:dyDescent="0.3"/>
  <cols>
    <col min="1" max="1" width="23.33203125" customWidth="1"/>
    <col min="2" max="3" width="11" customWidth="1"/>
    <col min="4" max="5" width="17.44140625" customWidth="1"/>
    <col min="6" max="24" width="16" customWidth="1"/>
  </cols>
  <sheetData>
    <row r="1" spans="1:24" ht="19.5" thickBot="1" x14ac:dyDescent="0.3">
      <c r="A1" s="234" t="s">
        <v>760</v>
      </c>
      <c r="B1" s="235"/>
      <c r="C1" s="235"/>
      <c r="D1" s="235"/>
      <c r="E1" s="235"/>
      <c r="F1" s="247"/>
      <c r="G1" s="247"/>
      <c r="H1" s="247"/>
      <c r="I1" s="267">
        <v>1000000</v>
      </c>
      <c r="J1" s="235" t="s">
        <v>288</v>
      </c>
      <c r="K1" s="260" t="s">
        <v>103</v>
      </c>
      <c r="L1" s="273">
        <f>'Unit Costs'!C56</f>
        <v>440.95</v>
      </c>
      <c r="M1" s="235" t="s">
        <v>287</v>
      </c>
      <c r="N1" s="247"/>
      <c r="O1" s="247"/>
      <c r="P1" s="235"/>
      <c r="Q1" s="235"/>
      <c r="R1" s="235"/>
      <c r="S1" s="235"/>
      <c r="T1" s="235"/>
      <c r="U1" s="235"/>
      <c r="V1" s="235"/>
      <c r="W1" s="235"/>
      <c r="X1" s="235"/>
    </row>
    <row r="2" spans="1:24" ht="19.5" thickBot="1" x14ac:dyDescent="0.35">
      <c r="A2" s="237"/>
      <c r="B2" s="235"/>
      <c r="C2" s="235"/>
      <c r="D2" s="235"/>
      <c r="E2" s="235"/>
      <c r="F2" s="239" t="s">
        <v>295</v>
      </c>
      <c r="G2" s="235" t="s">
        <v>290</v>
      </c>
      <c r="H2" s="247"/>
      <c r="I2" s="269"/>
      <c r="J2" s="247"/>
      <c r="K2" s="260" t="s">
        <v>4</v>
      </c>
      <c r="L2" s="274">
        <f>'Unit Costs'!C61</f>
        <v>1615.8730158730157</v>
      </c>
      <c r="M2" s="235" t="s">
        <v>287</v>
      </c>
      <c r="N2" s="247"/>
      <c r="O2" s="247"/>
      <c r="P2" s="235"/>
      <c r="Q2" s="235"/>
      <c r="R2" s="235"/>
      <c r="S2" s="235"/>
      <c r="T2" s="235"/>
      <c r="U2" s="235"/>
      <c r="V2" s="235"/>
      <c r="W2" s="235"/>
      <c r="X2" s="235"/>
    </row>
    <row r="3" spans="1:24" ht="19.5" thickBot="1" x14ac:dyDescent="0.35">
      <c r="A3" s="237"/>
      <c r="B3" s="235"/>
      <c r="C3" s="235"/>
      <c r="D3" s="270">
        <f>'Unit Costs'!H69</f>
        <v>47</v>
      </c>
      <c r="E3" s="271">
        <f>'Unit Costs'!I69</f>
        <v>47</v>
      </c>
      <c r="F3" s="271">
        <f>'Unit Costs'!J69</f>
        <v>48</v>
      </c>
      <c r="G3" s="271">
        <f>'Unit Costs'!K69</f>
        <v>50</v>
      </c>
      <c r="H3" s="271">
        <f>'Unit Costs'!L69</f>
        <v>51</v>
      </c>
      <c r="I3" s="271">
        <f>'Unit Costs'!M69</f>
        <v>52</v>
      </c>
      <c r="J3" s="271">
        <f>'Unit Costs'!N69</f>
        <v>53</v>
      </c>
      <c r="K3" s="271">
        <f>'Unit Costs'!O69</f>
        <v>54</v>
      </c>
      <c r="L3" s="271">
        <f>'Unit Costs'!P69</f>
        <v>55</v>
      </c>
      <c r="M3" s="271">
        <f>'Unit Costs'!Q69</f>
        <v>55</v>
      </c>
      <c r="N3" s="271">
        <f>'Unit Costs'!R69</f>
        <v>56</v>
      </c>
      <c r="O3" s="271">
        <f>'Unit Costs'!S69</f>
        <v>58</v>
      </c>
      <c r="P3" s="271">
        <f>'Unit Costs'!T69</f>
        <v>59</v>
      </c>
      <c r="Q3" s="271">
        <f>'Unit Costs'!U69</f>
        <v>60</v>
      </c>
      <c r="R3" s="271">
        <f>'Unit Costs'!V69</f>
        <v>61</v>
      </c>
      <c r="S3" s="271">
        <f>'Unit Costs'!W69</f>
        <v>62</v>
      </c>
      <c r="T3" s="271">
        <f>'Unit Costs'!X69</f>
        <v>63</v>
      </c>
      <c r="U3" s="271">
        <f>'Unit Costs'!Y69</f>
        <v>64</v>
      </c>
      <c r="V3" s="271">
        <f>'Unit Costs'!Z69</f>
        <v>65</v>
      </c>
      <c r="W3" s="271">
        <f>'Unit Costs'!AA69</f>
        <v>67</v>
      </c>
      <c r="X3" s="272">
        <f>'Unit Costs'!AB69</f>
        <v>68</v>
      </c>
    </row>
    <row r="4" spans="1:24" ht="18.75" x14ac:dyDescent="0.3">
      <c r="A4" s="237"/>
      <c r="B4" s="235"/>
      <c r="C4" s="239" t="s">
        <v>34</v>
      </c>
      <c r="D4" s="240">
        <v>2020</v>
      </c>
      <c r="E4" s="240">
        <v>2021</v>
      </c>
      <c r="F4" s="240">
        <v>2022</v>
      </c>
      <c r="G4" s="240">
        <v>2023</v>
      </c>
      <c r="H4" s="240">
        <v>2024</v>
      </c>
      <c r="I4" s="240">
        <v>2025</v>
      </c>
      <c r="J4" s="240">
        <v>2026</v>
      </c>
      <c r="K4" s="240">
        <v>2027</v>
      </c>
      <c r="L4" s="240">
        <v>2028</v>
      </c>
      <c r="M4" s="240">
        <v>2029</v>
      </c>
      <c r="N4" s="240">
        <v>2030</v>
      </c>
      <c r="O4" s="240">
        <v>2031</v>
      </c>
      <c r="P4" s="240">
        <v>2032</v>
      </c>
      <c r="Q4" s="240">
        <v>2033</v>
      </c>
      <c r="R4" s="240">
        <v>2034</v>
      </c>
      <c r="S4" s="240">
        <v>2035</v>
      </c>
      <c r="T4" s="240">
        <v>2036</v>
      </c>
      <c r="U4" s="240">
        <v>2037</v>
      </c>
      <c r="V4" s="240">
        <v>2038</v>
      </c>
      <c r="W4" s="240">
        <v>2039</v>
      </c>
      <c r="X4" s="240">
        <v>2040</v>
      </c>
    </row>
    <row r="5" spans="1:24" s="4" customFormat="1" ht="15" x14ac:dyDescent="0.25">
      <c r="A5" s="241"/>
      <c r="B5" s="241"/>
      <c r="C5" s="242" t="s">
        <v>270</v>
      </c>
      <c r="D5" s="238">
        <v>0</v>
      </c>
      <c r="E5" s="238">
        <v>1</v>
      </c>
      <c r="F5" s="238">
        <v>2</v>
      </c>
      <c r="G5" s="238">
        <v>3</v>
      </c>
      <c r="H5" s="238">
        <v>4</v>
      </c>
      <c r="I5" s="238">
        <v>5</v>
      </c>
      <c r="J5" s="238">
        <v>6</v>
      </c>
      <c r="K5" s="238">
        <v>7</v>
      </c>
      <c r="L5" s="238">
        <v>8</v>
      </c>
      <c r="M5" s="238">
        <v>9</v>
      </c>
      <c r="N5" s="238">
        <v>10</v>
      </c>
      <c r="O5" s="238">
        <v>11</v>
      </c>
      <c r="P5" s="238">
        <v>12</v>
      </c>
      <c r="Q5" s="238">
        <v>13</v>
      </c>
      <c r="R5" s="238">
        <v>14</v>
      </c>
      <c r="S5" s="238">
        <v>15</v>
      </c>
      <c r="T5" s="238">
        <v>16</v>
      </c>
      <c r="U5" s="238">
        <v>17</v>
      </c>
      <c r="V5" s="238">
        <v>18</v>
      </c>
      <c r="W5" s="238">
        <v>19</v>
      </c>
      <c r="X5" s="238">
        <v>20</v>
      </c>
    </row>
    <row r="6" spans="1:24" ht="18.75" x14ac:dyDescent="0.3">
      <c r="A6" s="214" t="s">
        <v>272</v>
      </c>
      <c r="B6" s="214"/>
      <c r="C6" s="214"/>
      <c r="D6" s="214"/>
      <c r="E6" s="214"/>
      <c r="F6" s="227"/>
      <c r="G6" s="227"/>
      <c r="H6" s="227"/>
      <c r="I6" s="227"/>
      <c r="J6" s="227"/>
      <c r="K6" s="227"/>
      <c r="L6" s="227"/>
      <c r="M6" s="227"/>
      <c r="N6" s="227"/>
      <c r="O6" s="227"/>
      <c r="P6" s="227"/>
      <c r="Q6" s="227"/>
      <c r="R6" s="227"/>
      <c r="S6" s="227"/>
      <c r="T6" s="227"/>
      <c r="U6" s="227"/>
      <c r="V6" s="227"/>
      <c r="W6" s="227"/>
      <c r="X6" s="227"/>
    </row>
    <row r="7" spans="1:24" ht="15" x14ac:dyDescent="0.25">
      <c r="A7" s="217" t="s">
        <v>297</v>
      </c>
      <c r="B7" s="217" t="s">
        <v>258</v>
      </c>
      <c r="C7" s="217" t="s">
        <v>0</v>
      </c>
      <c r="D7" s="250">
        <f>D$3*($L$1/$I$1)*'Straight Line Change'!O6</f>
        <v>-198.16562660176547</v>
      </c>
      <c r="E7" s="250">
        <f>E$3*($L$1/$I$1)*'Straight Line Change'!P6</f>
        <v>-188.25734527167717</v>
      </c>
      <c r="F7" s="250">
        <f>F$3*($L$1/$I$1)*'Straight Line Change'!Q6</f>
        <v>-182.1437248765163</v>
      </c>
      <c r="G7" s="250">
        <f>G$3*($L$1/$I$1)*'Straight Line Change'!R6</f>
        <v>-179.19232192712832</v>
      </c>
      <c r="H7" s="250">
        <f>H$3*($L$1/$I$1)*'Straight Line Change'!S6</f>
        <v>-172.02462905004316</v>
      </c>
      <c r="I7" s="250">
        <f>I$3*($L$1/$I$1)*'Straight Line Change'!T6</f>
        <v>-164.43530718018832</v>
      </c>
      <c r="J7" s="250">
        <f>J$3*($L$1/$I$1)*'Straight Line Change'!U6</f>
        <v>-156.42435631756376</v>
      </c>
      <c r="K7" s="250">
        <f>K$3*($L$1/$I$1)*'Straight Line Change'!V6</f>
        <v>-147.9917764621695</v>
      </c>
      <c r="L7" s="250">
        <f>L$3*($L$1/$I$1)*'Straight Line Change'!W6</f>
        <v>-139.13756761400549</v>
      </c>
      <c r="M7" s="250">
        <f>M$3*($L$1/$I$1)*'Straight Line Change'!X6</f>
        <v>-127.54277031283836</v>
      </c>
      <c r="N7" s="250">
        <f>N$3*($L$1/$I$1)*'Straight Line Change'!Y6</f>
        <v>-118.05611797551981</v>
      </c>
      <c r="O7" s="250">
        <f>O$3*($L$1/$I$1)*'Straight Line Change'!Z6</f>
        <v>-110.04516711289524</v>
      </c>
      <c r="P7" s="250">
        <f>P$3*($L$1/$I$1)*'Straight Line Change'!AA6</f>
        <v>-99.504442293652389</v>
      </c>
      <c r="Q7" s="250">
        <f>Q$3*($L$1/$I$1)*'Straight Line Change'!AB6</f>
        <v>-88.542088481639823</v>
      </c>
      <c r="R7" s="250">
        <f>R$3*($L$1/$I$1)*'Straight Line Change'!AC6</f>
        <v>-77.158105676857531</v>
      </c>
      <c r="S7" s="250">
        <f>S$3*($L$1/$I$1)*'Straight Line Change'!AD6</f>
        <v>-65.352493879305527</v>
      </c>
      <c r="T7" s="250">
        <f>T$3*($L$1/$I$1)*'Straight Line Change'!AE6</f>
        <v>-53.125253088983825</v>
      </c>
      <c r="U7" s="250">
        <f>U$3*($L$1/$I$1)*'Straight Line Change'!AF6</f>
        <v>-40.476383305892405</v>
      </c>
      <c r="V7" s="250">
        <f>V$3*($L$1/$I$1)*'Straight Line Change'!AG6</f>
        <v>-27.405884530031269</v>
      </c>
      <c r="W7" s="250">
        <f>W$3*($L$1/$I$1)*'Straight Line Change'!AH6</f>
        <v>-14.124571257785275</v>
      </c>
      <c r="X7" s="250">
        <f>X$3*($L$1/$I$1)*'Straight Line Change'!AI6</f>
        <v>0</v>
      </c>
    </row>
    <row r="8" spans="1:24" ht="15" x14ac:dyDescent="0.25">
      <c r="A8" s="217" t="s">
        <v>297</v>
      </c>
      <c r="B8" s="217" t="s">
        <v>258</v>
      </c>
      <c r="C8" s="217" t="s">
        <v>451</v>
      </c>
      <c r="D8" s="250">
        <f>D$3*($L$1/$I$1)*'Straight Line Change'!O7</f>
        <v>-659.88220537319762</v>
      </c>
      <c r="E8" s="250">
        <f>E$3*($L$1/$I$1)*'Straight Line Change'!P7</f>
        <v>-626.8880951045378</v>
      </c>
      <c r="F8" s="250">
        <f>F$3*($L$1/$I$1)*'Straight Line Change'!Q7</f>
        <v>-606.53002706642837</v>
      </c>
      <c r="G8" s="250">
        <f>G$3*($L$1/$I$1)*'Straight Line Change'!R7</f>
        <v>-596.7019942204447</v>
      </c>
      <c r="H8" s="250">
        <f>H$3*($L$1/$I$1)*'Straight Line Change'!S7</f>
        <v>-572.83391445162681</v>
      </c>
      <c r="I8" s="250">
        <f>I$3*($L$1/$I$1)*'Straight Line Change'!T7</f>
        <v>-547.56182999052567</v>
      </c>
      <c r="J8" s="250">
        <f>J$3*($L$1/$I$1)*'Straight Line Change'!U7</f>
        <v>-520.88574083714116</v>
      </c>
      <c r="K8" s="250">
        <f>K$3*($L$1/$I$1)*'Straight Line Change'!V7</f>
        <v>-492.80564699147311</v>
      </c>
      <c r="L8" s="250">
        <f>L$3*($L$1/$I$1)*'Straight Line Change'!W7</f>
        <v>-463.3215484535217</v>
      </c>
      <c r="M8" s="250">
        <f>M$3*($L$1/$I$1)*'Straight Line Change'!X7</f>
        <v>-424.71141941572819</v>
      </c>
      <c r="N8" s="250">
        <f>N$3*($L$1/$I$1)*'Straight Line Change'!Y7</f>
        <v>-393.12131383935179</v>
      </c>
      <c r="O8" s="250">
        <f>O$3*($L$1/$I$1)*'Straight Line Change'!Z7</f>
        <v>-366.44522468596722</v>
      </c>
      <c r="P8" s="250">
        <f>P$3*($L$1/$I$1)*'Straight Line Change'!AA7</f>
        <v>-331.34510737888235</v>
      </c>
      <c r="Q8" s="250">
        <f>Q$3*($L$1/$I$1)*'Straight Line Change'!AB7</f>
        <v>-294.840985379514</v>
      </c>
      <c r="R8" s="250">
        <f>R$3*($L$1/$I$1)*'Straight Line Change'!AC7</f>
        <v>-256.93285868786222</v>
      </c>
      <c r="S8" s="250">
        <f>S$3*($L$1/$I$1)*'Straight Line Change'!AD7</f>
        <v>-217.62072730392705</v>
      </c>
      <c r="T8" s="250">
        <f>T$3*($L$1/$I$1)*'Straight Line Change'!AE7</f>
        <v>-176.90459122770852</v>
      </c>
      <c r="U8" s="250">
        <f>U$3*($L$1/$I$1)*'Straight Line Change'!AF7</f>
        <v>-134.78445045920657</v>
      </c>
      <c r="V8" s="250">
        <f>V$3*($L$1/$I$1)*'Straight Line Change'!AG7</f>
        <v>-91.260304998421219</v>
      </c>
      <c r="W8" s="250">
        <f>W$3*($L$1/$I$1)*'Straight Line Change'!AH7</f>
        <v>-47.034157191494181</v>
      </c>
      <c r="X8" s="250">
        <f>X$3*($L$1/$I$1)*'Straight Line Change'!AI7</f>
        <v>0</v>
      </c>
    </row>
    <row r="9" spans="1:24" ht="15" x14ac:dyDescent="0.25">
      <c r="A9" s="217" t="s">
        <v>297</v>
      </c>
      <c r="B9" s="217" t="s">
        <v>258</v>
      </c>
      <c r="C9" s="217" t="s">
        <v>1</v>
      </c>
      <c r="D9" s="250">
        <f>D$3*($L$1/$I$1)*'Straight Line Change'!O8</f>
        <v>-340.68097668369694</v>
      </c>
      <c r="E9" s="250">
        <f>E$3*($L$1/$I$1)*'Straight Line Change'!P8</f>
        <v>-323.64692784951211</v>
      </c>
      <c r="F9" s="250">
        <f>F$3*($L$1/$I$1)*'Straight Line Change'!Q8</f>
        <v>-313.13655729224911</v>
      </c>
      <c r="G9" s="250">
        <f>G$3*($L$1/$I$1)*'Straight Line Change'!R8</f>
        <v>-308.06258529908769</v>
      </c>
      <c r="H9" s="250">
        <f>H$3*($L$1/$I$1)*'Straight Line Change'!S8</f>
        <v>-295.74008188712412</v>
      </c>
      <c r="I9" s="250">
        <f>I$3*($L$1/$I$1)*'Straight Line Change'!T8</f>
        <v>-282.69272533328041</v>
      </c>
      <c r="J9" s="250">
        <f>J$3*($L$1/$I$1)*'Straight Line Change'!U8</f>
        <v>-268.92051563755655</v>
      </c>
      <c r="K9" s="250">
        <f>K$3*($L$1/$I$1)*'Straight Line Change'!V8</f>
        <v>-254.4234527999524</v>
      </c>
      <c r="L9" s="250">
        <f>L$3*($L$1/$I$1)*'Straight Line Change'!W8</f>
        <v>-239.20153682046805</v>
      </c>
      <c r="M9" s="250">
        <f>M$3*($L$1/$I$1)*'Straight Line Change'!X8</f>
        <v>-219.26807541876238</v>
      </c>
      <c r="N9" s="250">
        <f>N$3*($L$1/$I$1)*'Straight Line Change'!Y8</f>
        <v>-202.95887972645775</v>
      </c>
      <c r="O9" s="250">
        <f>O$3*($L$1/$I$1)*'Straight Line Change'!Z8</f>
        <v>-189.18667003073384</v>
      </c>
      <c r="P9" s="250">
        <f>P$3*($L$1/$I$1)*'Straight Line Change'!AA8</f>
        <v>-171.06534148372867</v>
      </c>
      <c r="Q9" s="250">
        <f>Q$3*($L$1/$I$1)*'Straight Line Change'!AB8</f>
        <v>-152.21915979484331</v>
      </c>
      <c r="R9" s="250">
        <f>R$3*($L$1/$I$1)*'Straight Line Change'!AC8</f>
        <v>-132.64812496407774</v>
      </c>
      <c r="S9" s="250">
        <f>S$3*($L$1/$I$1)*'Straight Line Change'!AD8</f>
        <v>-112.35223699143197</v>
      </c>
      <c r="T9" s="250">
        <f>T$3*($L$1/$I$1)*'Straight Line Change'!AE8</f>
        <v>-91.33149587690599</v>
      </c>
      <c r="U9" s="250">
        <f>U$3*($L$1/$I$1)*'Straight Line Change'!AF8</f>
        <v>-69.585901620499797</v>
      </c>
      <c r="V9" s="250">
        <f>V$3*($L$1/$I$1)*'Straight Line Change'!AG8</f>
        <v>-47.115454222213401</v>
      </c>
      <c r="W9" s="250">
        <f>W$3*($L$1/$I$1)*'Straight Line Change'!AH8</f>
        <v>-24.282580252986911</v>
      </c>
      <c r="X9" s="250">
        <f>X$3*($L$1/$I$1)*'Straight Line Change'!AI8</f>
        <v>0</v>
      </c>
    </row>
    <row r="10" spans="1:24" ht="15" x14ac:dyDescent="0.25">
      <c r="A10" s="217" t="s">
        <v>297</v>
      </c>
      <c r="B10" s="217" t="s">
        <v>258</v>
      </c>
      <c r="C10" s="217" t="s">
        <v>452</v>
      </c>
      <c r="D10" s="250">
        <f>D$3*($L$1/$I$1)*'Straight Line Change'!O9</f>
        <v>-384.90912459195391</v>
      </c>
      <c r="E10" s="250">
        <f>E$3*($L$1/$I$1)*'Straight Line Change'!P9</f>
        <v>-365.66366836235619</v>
      </c>
      <c r="F10" s="250">
        <f>F$3*($L$1/$I$1)*'Straight Line Change'!Q9</f>
        <v>-353.78881239090225</v>
      </c>
      <c r="G10" s="250">
        <f>G$3*($L$1/$I$1)*'Straight Line Change'!R9</f>
        <v>-348.05612330123489</v>
      </c>
      <c r="H10" s="250">
        <f>H$3*($L$1/$I$1)*'Straight Line Change'!S9</f>
        <v>-334.13387836918542</v>
      </c>
      <c r="I10" s="250">
        <f>I$3*($L$1/$I$1)*'Straight Line Change'!T9</f>
        <v>-319.39267785289786</v>
      </c>
      <c r="J10" s="250">
        <f>J$3*($L$1/$I$1)*'Straight Line Change'!U9</f>
        <v>-303.83252175237209</v>
      </c>
      <c r="K10" s="250">
        <f>K$3*($L$1/$I$1)*'Straight Line Change'!V9</f>
        <v>-287.45341006760805</v>
      </c>
      <c r="L10" s="250">
        <f>L$3*($L$1/$I$1)*'Straight Line Change'!W9</f>
        <v>-270.25534279860585</v>
      </c>
      <c r="M10" s="250">
        <f>M$3*($L$1/$I$1)*'Straight Line Change'!X9</f>
        <v>-247.73406423205535</v>
      </c>
      <c r="N10" s="250">
        <f>N$3*($L$1/$I$1)*'Straight Line Change'!Y9</f>
        <v>-229.30756358669589</v>
      </c>
      <c r="O10" s="250">
        <f>O$3*($L$1/$I$1)*'Straight Line Change'!Z9</f>
        <v>-213.74740748617006</v>
      </c>
      <c r="P10" s="250">
        <f>P$3*($L$1/$I$1)*'Straight Line Change'!AA9</f>
        <v>-193.27351788021505</v>
      </c>
      <c r="Q10" s="250">
        <f>Q$3*($L$1/$I$1)*'Straight Line Change'!AB9</f>
        <v>-171.98067269002183</v>
      </c>
      <c r="R10" s="250">
        <f>R$3*($L$1/$I$1)*'Straight Line Change'!AC9</f>
        <v>-149.8688719155904</v>
      </c>
      <c r="S10" s="250">
        <f>S$3*($L$1/$I$1)*'Straight Line Change'!AD9</f>
        <v>-126.93811555692078</v>
      </c>
      <c r="T10" s="250">
        <f>T$3*($L$1/$I$1)*'Straight Line Change'!AE9</f>
        <v>-103.18840361401297</v>
      </c>
      <c r="U10" s="250">
        <f>U$3*($L$1/$I$1)*'Straight Line Change'!AF9</f>
        <v>-78.619736086866951</v>
      </c>
      <c r="V10" s="250">
        <f>V$3*($L$1/$I$1)*'Straight Line Change'!AG9</f>
        <v>-53.232112975482742</v>
      </c>
      <c r="W10" s="250">
        <f>W$3*($L$1/$I$1)*'Straight Line Change'!AH9</f>
        <v>-27.435012071979422</v>
      </c>
      <c r="X10" s="250">
        <f>X$3*($L$1/$I$1)*'Straight Line Change'!AI9</f>
        <v>0</v>
      </c>
    </row>
    <row r="11" spans="1:24" ht="15" x14ac:dyDescent="0.25">
      <c r="A11" s="244" t="s">
        <v>297</v>
      </c>
      <c r="B11" s="244" t="s">
        <v>258</v>
      </c>
      <c r="C11" s="244" t="s">
        <v>99</v>
      </c>
      <c r="D11" s="252">
        <f t="shared" ref="D11:E11" si="0">SUM(D7:D9)</f>
        <v>-1198.72880865866</v>
      </c>
      <c r="E11" s="252">
        <f t="shared" si="0"/>
        <v>-1138.7923682257272</v>
      </c>
      <c r="F11" s="252">
        <f>SUM(F7:F9)</f>
        <v>-1101.8103092351939</v>
      </c>
      <c r="G11" s="252">
        <f t="shared" ref="G11:X11" si="1">SUM(G7:G9)</f>
        <v>-1083.9569014466606</v>
      </c>
      <c r="H11" s="252">
        <f t="shared" si="1"/>
        <v>-1040.5986253887941</v>
      </c>
      <c r="I11" s="252">
        <f t="shared" si="1"/>
        <v>-994.68986250399439</v>
      </c>
      <c r="J11" s="252">
        <f t="shared" si="1"/>
        <v>-946.23061279226135</v>
      </c>
      <c r="K11" s="252">
        <f t="shared" si="1"/>
        <v>-895.22087625359507</v>
      </c>
      <c r="L11" s="252">
        <f t="shared" si="1"/>
        <v>-841.6606528879953</v>
      </c>
      <c r="M11" s="252">
        <f t="shared" si="1"/>
        <v>-771.52226514732888</v>
      </c>
      <c r="N11" s="252">
        <f t="shared" si="1"/>
        <v>-714.13631154132941</v>
      </c>
      <c r="O11" s="252">
        <f t="shared" si="1"/>
        <v>-665.67706182959625</v>
      </c>
      <c r="P11" s="252">
        <f t="shared" si="1"/>
        <v>-601.91489115626337</v>
      </c>
      <c r="Q11" s="252">
        <f t="shared" si="1"/>
        <v>-535.60223365599711</v>
      </c>
      <c r="R11" s="252">
        <f t="shared" si="1"/>
        <v>-466.73908932879749</v>
      </c>
      <c r="S11" s="252">
        <f t="shared" si="1"/>
        <v>-395.3254581746645</v>
      </c>
      <c r="T11" s="252">
        <f t="shared" si="1"/>
        <v>-321.36134019359832</v>
      </c>
      <c r="U11" s="252">
        <f t="shared" si="1"/>
        <v>-244.84673538559878</v>
      </c>
      <c r="V11" s="252">
        <f t="shared" si="1"/>
        <v>-165.78164375066589</v>
      </c>
      <c r="W11" s="252">
        <f t="shared" si="1"/>
        <v>-85.441308702266369</v>
      </c>
      <c r="X11" s="252">
        <f t="shared" si="1"/>
        <v>0</v>
      </c>
    </row>
    <row r="12" spans="1:24" ht="15" x14ac:dyDescent="0.25">
      <c r="A12" s="218" t="s">
        <v>297</v>
      </c>
      <c r="B12" s="218" t="s">
        <v>259</v>
      </c>
      <c r="C12" s="218" t="s">
        <v>0</v>
      </c>
      <c r="D12" s="489">
        <f>D$3*($L$1/$I$1)*'Straight Line Change'!O21</f>
        <v>-6.3917307528535611E-2</v>
      </c>
      <c r="E12" s="489">
        <f>E$3*($L$1/$I$1)*'Straight Line Change'!P21</f>
        <v>-6.0721442152108833E-2</v>
      </c>
      <c r="F12" s="489">
        <f>F$3*($L$1/$I$1)*'Straight Line Change'!Q21</f>
        <v>-5.8749525217717841E-2</v>
      </c>
      <c r="G12" s="489">
        <f>G$3*($L$1/$I$1)*'Straight Line Change'!R21</f>
        <v>-5.7797565318356676E-2</v>
      </c>
      <c r="H12" s="489">
        <f>H$3*($L$1/$I$1)*'Straight Line Change'!S21</f>
        <v>-5.5485662705622413E-2</v>
      </c>
      <c r="I12" s="489">
        <f>I$3*($L$1/$I$1)*'Straight Line Change'!T21</f>
        <v>-5.3037765821550835E-2</v>
      </c>
      <c r="J12" s="489">
        <f>J$3*($L$1/$I$1)*'Straight Line Change'!U21</f>
        <v>-5.0453874666141957E-2</v>
      </c>
      <c r="K12" s="489">
        <f>K$3*($L$1/$I$1)*'Straight Line Change'!V21</f>
        <v>-4.7733989239395765E-2</v>
      </c>
      <c r="L12" s="489">
        <f>L$3*($L$1/$I$1)*'Straight Line Change'!W21</f>
        <v>-4.4878109541312251E-2</v>
      </c>
      <c r="M12" s="489">
        <f>M$3*($L$1/$I$1)*'Straight Line Change'!X21</f>
        <v>-4.1138267079536231E-2</v>
      </c>
      <c r="N12" s="489">
        <f>N$3*($L$1/$I$1)*'Straight Line Change'!Y21</f>
        <v>-3.807839597444676E-2</v>
      </c>
      <c r="O12" s="489">
        <f>O$3*($L$1/$I$1)*'Straight Line Change'!Z21</f>
        <v>-3.5494504819037875E-2</v>
      </c>
      <c r="P12" s="489">
        <f>P$3*($L$1/$I$1)*'Straight Line Change'!AA21</f>
        <v>-3.2094648035605126E-2</v>
      </c>
      <c r="Q12" s="489">
        <f>Q$3*($L$1/$I$1)*'Straight Line Change'!AB21</f>
        <v>-2.855879698083507E-2</v>
      </c>
      <c r="R12" s="489">
        <f>R$3*($L$1/$I$1)*'Straight Line Change'!AC21</f>
        <v>-2.4886951654727704E-2</v>
      </c>
      <c r="S12" s="489">
        <f>S$3*($L$1/$I$1)*'Straight Line Change'!AD21</f>
        <v>-2.107911205728303E-2</v>
      </c>
      <c r="T12" s="489">
        <f>T$3*($L$1/$I$1)*'Straight Line Change'!AE21</f>
        <v>-1.7135278188501048E-2</v>
      </c>
      <c r="U12" s="489">
        <f>U$3*($L$1/$I$1)*'Straight Line Change'!AF21</f>
        <v>-1.3055450048381755E-2</v>
      </c>
      <c r="V12" s="489">
        <f>V$3*($L$1/$I$1)*'Straight Line Change'!AG21</f>
        <v>-8.8396276369251507E-3</v>
      </c>
      <c r="W12" s="489">
        <f>W$3*($L$1/$I$1)*'Straight Line Change'!AH21</f>
        <v>-4.5558080897998938E-3</v>
      </c>
      <c r="X12" s="489">
        <f>X$3*($L$1/$I$1)*'Straight Line Change'!AI21</f>
        <v>0</v>
      </c>
    </row>
    <row r="13" spans="1:24" ht="15" x14ac:dyDescent="0.25">
      <c r="A13" s="218" t="s">
        <v>297</v>
      </c>
      <c r="B13" s="218" t="s">
        <v>259</v>
      </c>
      <c r="C13" s="218" t="s">
        <v>451</v>
      </c>
      <c r="D13" s="489">
        <f>D$3*($L$1/$I$1)*'Straight Line Change'!O22</f>
        <v>-8.6580955849058755E-2</v>
      </c>
      <c r="E13" s="489">
        <f>E$3*($L$1/$I$1)*'Straight Line Change'!P22</f>
        <v>-8.225190805660583E-2</v>
      </c>
      <c r="F13" s="489">
        <f>F$3*($L$1/$I$1)*'Straight Line Change'!Q22</f>
        <v>-7.9580793461262511E-2</v>
      </c>
      <c r="G13" s="489">
        <f>G$3*($L$1/$I$1)*'Straight Line Change'!R22</f>
        <v>-7.8291289863510583E-2</v>
      </c>
      <c r="H13" s="489">
        <f>H$3*($L$1/$I$1)*'Straight Line Change'!S22</f>
        <v>-7.5159638268970153E-2</v>
      </c>
      <c r="I13" s="489">
        <f>I$3*($L$1/$I$1)*'Straight Line Change'!T22</f>
        <v>-7.1843771874750884E-2</v>
      </c>
      <c r="J13" s="489">
        <f>J$3*($L$1/$I$1)*'Straight Line Change'!U22</f>
        <v>-6.8343690680852776E-2</v>
      </c>
      <c r="K13" s="489">
        <f>K$3*($L$1/$I$1)*'Straight Line Change'!V22</f>
        <v>-6.4659394687275801E-2</v>
      </c>
      <c r="L13" s="489">
        <f>L$3*($L$1/$I$1)*'Straight Line Change'!W22</f>
        <v>-6.079088389401998E-2</v>
      </c>
      <c r="M13" s="489">
        <f>M$3*($L$1/$I$1)*'Straight Line Change'!X22</f>
        <v>-5.5724976902851643E-2</v>
      </c>
      <c r="N13" s="489">
        <f>N$3*($L$1/$I$1)*'Straight Line Change'!Y22</f>
        <v>-5.1580143910077564E-2</v>
      </c>
      <c r="O13" s="489">
        <f>O$3*($L$1/$I$1)*'Straight Line Change'!Z22</f>
        <v>-4.8080062716179435E-2</v>
      </c>
      <c r="P13" s="489">
        <f>P$3*($L$1/$I$1)*'Straight Line Change'!AA22</f>
        <v>-4.3474692724208217E-2</v>
      </c>
      <c r="Q13" s="489">
        <f>Q$3*($L$1/$I$1)*'Straight Line Change'!AB22</f>
        <v>-3.8685107932558152E-2</v>
      </c>
      <c r="R13" s="489">
        <f>R$3*($L$1/$I$1)*'Straight Line Change'!AC22</f>
        <v>-3.3711308341229235E-2</v>
      </c>
      <c r="S13" s="489">
        <f>S$3*($L$1/$I$1)*'Straight Line Change'!AD22</f>
        <v>-2.8553293950221475E-2</v>
      </c>
      <c r="T13" s="489">
        <f>T$3*($L$1/$I$1)*'Straight Line Change'!AE22</f>
        <v>-2.3211064759534869E-2</v>
      </c>
      <c r="U13" s="489">
        <f>U$3*($L$1/$I$1)*'Straight Line Change'!AF22</f>
        <v>-1.768462076916941E-2</v>
      </c>
      <c r="V13" s="489">
        <f>V$3*($L$1/$I$1)*'Straight Line Change'!AG22</f>
        <v>-1.1973961979125106E-2</v>
      </c>
      <c r="W13" s="489">
        <f>W$3*($L$1/$I$1)*'Straight Line Change'!AH22</f>
        <v>-6.1711957892413754E-3</v>
      </c>
      <c r="X13" s="489">
        <f>X$3*($L$1/$I$1)*'Straight Line Change'!AI22</f>
        <v>0</v>
      </c>
    </row>
    <row r="14" spans="1:24" ht="15" x14ac:dyDescent="0.25">
      <c r="A14" s="218" t="s">
        <v>297</v>
      </c>
      <c r="B14" s="218" t="s">
        <v>259</v>
      </c>
      <c r="C14" s="218" t="s">
        <v>1</v>
      </c>
      <c r="D14" s="489">
        <f>D$3*($L$1/$I$1)*'Straight Line Change'!O23</f>
        <v>-0.10642467003412852</v>
      </c>
      <c r="E14" s="489">
        <f>E$3*($L$1/$I$1)*'Straight Line Change'!P23</f>
        <v>-0.10110343653242208</v>
      </c>
      <c r="F14" s="489">
        <f>F$3*($L$1/$I$1)*'Straight Line Change'!Q23</f>
        <v>-9.7820122244135124E-2</v>
      </c>
      <c r="G14" s="489">
        <f>G$3*($L$1/$I$1)*'Straight Line Change'!R23</f>
        <v>-9.6235073967031071E-2</v>
      </c>
      <c r="H14" s="489">
        <f>H$3*($L$1/$I$1)*'Straight Line Change'!S23</f>
        <v>-9.2385671008349809E-2</v>
      </c>
      <c r="I14" s="489">
        <f>I$3*($L$1/$I$1)*'Straight Line Change'!T23</f>
        <v>-8.8309832581510844E-2</v>
      </c>
      <c r="J14" s="489">
        <f>J$3*($L$1/$I$1)*'Straight Line Change'!U23</f>
        <v>-8.4007558686514175E-2</v>
      </c>
      <c r="K14" s="489">
        <f>K$3*($L$1/$I$1)*'Straight Line Change'!V23</f>
        <v>-7.947884932335976E-2</v>
      </c>
      <c r="L14" s="489">
        <f>L$3*($L$1/$I$1)*'Straight Line Change'!W23</f>
        <v>-7.4723704492047627E-2</v>
      </c>
      <c r="M14" s="489">
        <f>M$3*($L$1/$I$1)*'Straight Line Change'!X23</f>
        <v>-6.849672911771032E-2</v>
      </c>
      <c r="N14" s="489">
        <f>N$3*($L$1/$I$1)*'Straight Line Change'!Y23</f>
        <v>-6.3401931084161631E-2</v>
      </c>
      <c r="O14" s="489">
        <f>O$3*($L$1/$I$1)*'Straight Line Change'!Z23</f>
        <v>-5.9099657189164934E-2</v>
      </c>
      <c r="P14" s="489">
        <f>P$3*($L$1/$I$1)*'Straight Line Change'!AA23</f>
        <v>-5.3438770485221936E-2</v>
      </c>
      <c r="Q14" s="489">
        <f>Q$3*($L$1/$I$1)*'Straight Line Change'!AB23</f>
        <v>-4.7551448313121199E-2</v>
      </c>
      <c r="R14" s="489">
        <f>R$3*($L$1/$I$1)*'Straight Line Change'!AC23</f>
        <v>-4.1437690672862744E-2</v>
      </c>
      <c r="S14" s="489">
        <f>S$3*($L$1/$I$1)*'Straight Line Change'!AD23</f>
        <v>-3.5097497564446571E-2</v>
      </c>
      <c r="T14" s="489">
        <f>T$3*($L$1/$I$1)*'Straight Line Change'!AE23</f>
        <v>-2.8530868987872677E-2</v>
      </c>
      <c r="U14" s="489">
        <f>U$3*($L$1/$I$1)*'Straight Line Change'!AF23</f>
        <v>-2.1737804943141061E-2</v>
      </c>
      <c r="V14" s="489">
        <f>V$3*($L$1/$I$1)*'Straight Line Change'!AG23</f>
        <v>-1.4718305430251726E-2</v>
      </c>
      <c r="W14" s="489">
        <f>W$3*($L$1/$I$1)*'Straight Line Change'!AH23</f>
        <v>-7.5855881832835315E-3</v>
      </c>
      <c r="X14" s="489">
        <f>X$3*($L$1/$I$1)*'Straight Line Change'!AI23</f>
        <v>0</v>
      </c>
    </row>
    <row r="15" spans="1:24" ht="15" x14ac:dyDescent="0.25">
      <c r="A15" s="218" t="s">
        <v>297</v>
      </c>
      <c r="B15" s="218" t="s">
        <v>259</v>
      </c>
      <c r="C15" s="218" t="s">
        <v>452</v>
      </c>
      <c r="D15" s="489">
        <f>D$3*($L$1/$I$1)*'Straight Line Change'!O24</f>
        <v>-6.9100957042466771E-2</v>
      </c>
      <c r="E15" s="489">
        <f>E$3*($L$1/$I$1)*'Straight Line Change'!P24</f>
        <v>-6.5645909190343424E-2</v>
      </c>
      <c r="F15" s="489">
        <f>F$3*($L$1/$I$1)*'Straight Line Change'!Q24</f>
        <v>-6.351407115392689E-2</v>
      </c>
      <c r="G15" s="489">
        <f>G$3*($L$1/$I$1)*'Straight Line Change'!R24</f>
        <v>-6.2484907963932711E-2</v>
      </c>
      <c r="H15" s="489">
        <f>H$3*($L$1/$I$1)*'Straight Line Change'!S24</f>
        <v>-5.9985511645375404E-2</v>
      </c>
      <c r="I15" s="489">
        <f>I$3*($L$1/$I$1)*'Straight Line Change'!T24</f>
        <v>-5.7339092013961777E-2</v>
      </c>
      <c r="J15" s="489">
        <f>J$3*($L$1/$I$1)*'Straight Line Change'!U24</f>
        <v>-5.4545649069691851E-2</v>
      </c>
      <c r="K15" s="489">
        <f>K$3*($L$1/$I$1)*'Straight Line Change'!V24</f>
        <v>-5.1605182812565605E-2</v>
      </c>
      <c r="L15" s="489">
        <f>L$3*($L$1/$I$1)*'Straight Line Change'!W24</f>
        <v>-4.8517693242583045E-2</v>
      </c>
      <c r="M15" s="489">
        <f>M$3*($L$1/$I$1)*'Straight Line Change'!X24</f>
        <v>-4.4474552139034458E-2</v>
      </c>
      <c r="N15" s="489">
        <f>N$3*($L$1/$I$1)*'Straight Line Change'!Y24</f>
        <v>-4.1166527599767438E-2</v>
      </c>
      <c r="O15" s="489">
        <f>O$3*($L$1/$I$1)*'Straight Line Change'!Z24</f>
        <v>-3.8373084655497498E-2</v>
      </c>
      <c r="P15" s="489">
        <f>P$3*($L$1/$I$1)*'Straight Line Change'!AA24</f>
        <v>-3.4697501834089699E-2</v>
      </c>
      <c r="Q15" s="489">
        <f>Q$3*($L$1/$I$1)*'Straight Line Change'!AB24</f>
        <v>-3.0874895699825575E-2</v>
      </c>
      <c r="R15" s="489">
        <f>R$3*($L$1/$I$1)*'Straight Line Change'!AC24</f>
        <v>-2.6905266252705142E-2</v>
      </c>
      <c r="S15" s="489">
        <f>S$3*($L$1/$I$1)*'Straight Line Change'!AD24</f>
        <v>-2.2788613492728399E-2</v>
      </c>
      <c r="T15" s="489">
        <f>T$3*($L$1/$I$1)*'Straight Line Change'!AE24</f>
        <v>-1.8524937419895346E-2</v>
      </c>
      <c r="U15" s="489">
        <f>U$3*($L$1/$I$1)*'Straight Line Change'!AF24</f>
        <v>-1.4114238034205978E-2</v>
      </c>
      <c r="V15" s="489">
        <f>V$3*($L$1/$I$1)*'Straight Line Change'!AG24</f>
        <v>-9.5565153356602962E-3</v>
      </c>
      <c r="W15" s="489">
        <f>W$3*($L$1/$I$1)*'Straight Line Change'!AH24</f>
        <v>-4.9252809806864606E-3</v>
      </c>
      <c r="X15" s="489">
        <f>X$3*($L$1/$I$1)*'Straight Line Change'!AI24</f>
        <v>0</v>
      </c>
    </row>
    <row r="16" spans="1:24" ht="15" x14ac:dyDescent="0.25">
      <c r="A16" s="244" t="s">
        <v>297</v>
      </c>
      <c r="B16" s="244" t="s">
        <v>259</v>
      </c>
      <c r="C16" s="244" t="s">
        <v>99</v>
      </c>
      <c r="D16" s="252">
        <f t="shared" ref="D16:E16" si="2">SUM(D12:D14)</f>
        <v>-0.2569229334117229</v>
      </c>
      <c r="E16" s="252">
        <f t="shared" si="2"/>
        <v>-0.24407678674113675</v>
      </c>
      <c r="F16" s="252">
        <f>SUM(F12:F14)</f>
        <v>-0.23615044092311549</v>
      </c>
      <c r="G16" s="252">
        <f t="shared" ref="G16:X16" si="3">SUM(G12:G14)</f>
        <v>-0.23232392914889832</v>
      </c>
      <c r="H16" s="252">
        <f t="shared" si="3"/>
        <v>-0.22303097198294236</v>
      </c>
      <c r="I16" s="252">
        <f t="shared" si="3"/>
        <v>-0.21319137027781257</v>
      </c>
      <c r="J16" s="252">
        <f t="shared" si="3"/>
        <v>-0.20280512403350892</v>
      </c>
      <c r="K16" s="252">
        <f t="shared" si="3"/>
        <v>-0.19187223325003133</v>
      </c>
      <c r="L16" s="252">
        <f t="shared" si="3"/>
        <v>-0.18039269792737986</v>
      </c>
      <c r="M16" s="252">
        <f t="shared" si="3"/>
        <v>-0.1653599731000982</v>
      </c>
      <c r="N16" s="252">
        <f t="shared" si="3"/>
        <v>-0.15306047096868597</v>
      </c>
      <c r="O16" s="252">
        <f t="shared" si="3"/>
        <v>-0.14267422472438224</v>
      </c>
      <c r="P16" s="252">
        <f t="shared" si="3"/>
        <v>-0.12900811124503528</v>
      </c>
      <c r="Q16" s="252">
        <f t="shared" si="3"/>
        <v>-0.11479535322651441</v>
      </c>
      <c r="R16" s="252">
        <f t="shared" si="3"/>
        <v>-0.10003595066881968</v>
      </c>
      <c r="S16" s="252">
        <f t="shared" si="3"/>
        <v>-8.4729903571951065E-2</v>
      </c>
      <c r="T16" s="252">
        <f t="shared" si="3"/>
        <v>-6.8877211935908594E-2</v>
      </c>
      <c r="U16" s="252">
        <f t="shared" si="3"/>
        <v>-5.2477875760692225E-2</v>
      </c>
      <c r="V16" s="252">
        <f t="shared" si="3"/>
        <v>-3.5531895046301984E-2</v>
      </c>
      <c r="W16" s="252">
        <f t="shared" si="3"/>
        <v>-1.8312592062324801E-2</v>
      </c>
      <c r="X16" s="252">
        <f t="shared" si="3"/>
        <v>0</v>
      </c>
    </row>
    <row r="17" spans="1:24" ht="15" x14ac:dyDescent="0.25">
      <c r="A17" s="217" t="s">
        <v>297</v>
      </c>
      <c r="B17" s="217" t="s">
        <v>260</v>
      </c>
      <c r="C17" s="217" t="s">
        <v>0</v>
      </c>
      <c r="D17" s="250">
        <f>D$3*($L$1/$I$1)*'Straight Line Change'!O36</f>
        <v>-87.667805091845153</v>
      </c>
      <c r="E17" s="250">
        <f>E$3*($L$1/$I$1)*'Straight Line Change'!P36</f>
        <v>-83.284414837252896</v>
      </c>
      <c r="F17" s="250">
        <f>F$3*($L$1/$I$1)*'Straight Line Change'!Q36</f>
        <v>-80.579769786547033</v>
      </c>
      <c r="G17" s="250">
        <f>G$3*($L$1/$I$1)*'Straight Line Change'!R36</f>
        <v>-79.274079072413173</v>
      </c>
      <c r="H17" s="250">
        <f>H$3*($L$1/$I$1)*'Straight Line Change'!S36</f>
        <v>-76.103115909516646</v>
      </c>
      <c r="I17" s="250">
        <f>I$3*($L$1/$I$1)*'Straight Line Change'!T36</f>
        <v>-72.745625501743845</v>
      </c>
      <c r="J17" s="250">
        <f>J$3*($L$1/$I$1)*'Straight Line Change'!U36</f>
        <v>-69.201607849094799</v>
      </c>
      <c r="K17" s="250">
        <f>K$3*($L$1/$I$1)*'Straight Line Change'!V36</f>
        <v>-65.471062951569465</v>
      </c>
      <c r="L17" s="250">
        <f>L$3*($L$1/$I$1)*'Straight Line Change'!W36</f>
        <v>-61.553990809167871</v>
      </c>
      <c r="M17" s="250">
        <f>M$3*($L$1/$I$1)*'Straight Line Change'!X36</f>
        <v>-56.424491575070547</v>
      </c>
      <c r="N17" s="250">
        <f>N$3*($L$1/$I$1)*'Straight Line Change'!Y36</f>
        <v>-52.227628565354564</v>
      </c>
      <c r="O17" s="250">
        <f>O$3*($L$1/$I$1)*'Straight Line Change'!Z36</f>
        <v>-48.68361091270549</v>
      </c>
      <c r="P17" s="250">
        <f>P$3*($L$1/$I$1)*'Straight Line Change'!AA36</f>
        <v>-44.020429790798836</v>
      </c>
      <c r="Q17" s="250">
        <f>Q$3*($L$1/$I$1)*'Straight Line Change'!AB36</f>
        <v>-39.170721424015902</v>
      </c>
      <c r="R17" s="250">
        <f>R$3*($L$1/$I$1)*'Straight Line Change'!AC36</f>
        <v>-34.134485812356708</v>
      </c>
      <c r="S17" s="250">
        <f>S$3*($L$1/$I$1)*'Straight Line Change'!AD36</f>
        <v>-28.91172295582124</v>
      </c>
      <c r="T17" s="250">
        <f>T$3*($L$1/$I$1)*'Straight Line Change'!AE36</f>
        <v>-23.50243285440952</v>
      </c>
      <c r="U17" s="250">
        <f>U$3*($L$1/$I$1)*'Straight Line Change'!AF36</f>
        <v>-17.906615508121526</v>
      </c>
      <c r="V17" s="250">
        <f>V$3*($L$1/$I$1)*'Straight Line Change'!AG36</f>
        <v>-12.124270916957265</v>
      </c>
      <c r="W17" s="250">
        <f>W$3*($L$1/$I$1)*'Straight Line Change'!AH36</f>
        <v>-6.2486627033548725</v>
      </c>
      <c r="X17" s="250">
        <f>X$3*($L$1/$I$1)*'Straight Line Change'!AI36</f>
        <v>0</v>
      </c>
    </row>
    <row r="18" spans="1:24" ht="15" x14ac:dyDescent="0.25">
      <c r="A18" s="217" t="s">
        <v>297</v>
      </c>
      <c r="B18" s="217" t="s">
        <v>260</v>
      </c>
      <c r="C18" s="217" t="s">
        <v>451</v>
      </c>
      <c r="D18" s="250">
        <f>D$3*($L$1/$I$1)*'Straight Line Change'!O37</f>
        <v>-208.54936810966484</v>
      </c>
      <c r="E18" s="250">
        <f>E$3*($L$1/$I$1)*'Straight Line Change'!P37</f>
        <v>-198.12189970418157</v>
      </c>
      <c r="F18" s="250">
        <f>F$3*($L$1/$I$1)*'Straight Line Change'!Q37</f>
        <v>-191.68792983696846</v>
      </c>
      <c r="G18" s="250">
        <f>G$3*($L$1/$I$1)*'Straight Line Change'!R37</f>
        <v>-188.58187541831387</v>
      </c>
      <c r="H18" s="250">
        <f>H$3*($L$1/$I$1)*'Straight Line Change'!S37</f>
        <v>-181.03860040158131</v>
      </c>
      <c r="I18" s="250">
        <f>I$3*($L$1/$I$1)*'Straight Line Change'!T37</f>
        <v>-173.05160332504096</v>
      </c>
      <c r="J18" s="250">
        <f>J$3*($L$1/$I$1)*'Straight Line Change'!U37</f>
        <v>-164.62088418869283</v>
      </c>
      <c r="K18" s="250">
        <f>K$3*($L$1/$I$1)*'Straight Line Change'!V37</f>
        <v>-155.74644299253686</v>
      </c>
      <c r="L18" s="250">
        <f>L$3*($L$1/$I$1)*'Straight Line Change'!W37</f>
        <v>-146.4282797365731</v>
      </c>
      <c r="M18" s="250">
        <f>M$3*($L$1/$I$1)*'Straight Line Change'!X37</f>
        <v>-134.22592309185868</v>
      </c>
      <c r="N18" s="250">
        <f>N$3*($L$1/$I$1)*'Straight Line Change'!Y37</f>
        <v>-124.24217674618323</v>
      </c>
      <c r="O18" s="250">
        <f>O$3*($L$1/$I$1)*'Straight Line Change'!Z37</f>
        <v>-115.81145760983507</v>
      </c>
      <c r="P18" s="250">
        <f>P$3*($L$1/$I$1)*'Straight Line Change'!AA37</f>
        <v>-104.71840611464013</v>
      </c>
      <c r="Q18" s="250">
        <f>Q$3*($L$1/$I$1)*'Straight Line Change'!AB37</f>
        <v>-93.181632559637379</v>
      </c>
      <c r="R18" s="250">
        <f>R$3*($L$1/$I$1)*'Straight Line Change'!AC37</f>
        <v>-81.201136944826828</v>
      </c>
      <c r="S18" s="250">
        <f>S$3*($L$1/$I$1)*'Straight Line Change'!AD37</f>
        <v>-68.776919270208481</v>
      </c>
      <c r="T18" s="250">
        <f>T$3*($L$1/$I$1)*'Straight Line Change'!AE37</f>
        <v>-55.908979535782358</v>
      </c>
      <c r="U18" s="250">
        <f>U$3*($L$1/$I$1)*'Straight Line Change'!AF37</f>
        <v>-42.597317741548416</v>
      </c>
      <c r="V18" s="250">
        <f>V$3*($L$1/$I$1)*'Straight Line Change'!AG37</f>
        <v>-28.841933887506688</v>
      </c>
      <c r="W18" s="250">
        <f>W$3*($L$1/$I$1)*'Straight Line Change'!AH37</f>
        <v>-14.864689003561054</v>
      </c>
      <c r="X18" s="250">
        <f>X$3*($L$1/$I$1)*'Straight Line Change'!AI37</f>
        <v>0</v>
      </c>
    </row>
    <row r="19" spans="1:24" ht="15" x14ac:dyDescent="0.25">
      <c r="A19" s="217" t="s">
        <v>297</v>
      </c>
      <c r="B19" s="217" t="s">
        <v>260</v>
      </c>
      <c r="C19" s="217" t="s">
        <v>1</v>
      </c>
      <c r="D19" s="250">
        <f>D$3*($L$1/$I$1)*'Straight Line Change'!O38</f>
        <v>-123.25342570689311</v>
      </c>
      <c r="E19" s="250">
        <f>E$3*($L$1/$I$1)*'Straight Line Change'!P38</f>
        <v>-117.09075442154845</v>
      </c>
      <c r="F19" s="250">
        <f>F$3*($L$1/$I$1)*'Straight Line Change'!Q38</f>
        <v>-113.28825511782516</v>
      </c>
      <c r="G19" s="250">
        <f>G$3*($L$1/$I$1)*'Straight Line Change'!R38</f>
        <v>-111.45256579878635</v>
      </c>
      <c r="H19" s="250">
        <f>H$3*($L$1/$I$1)*'Straight Line Change'!S38</f>
        <v>-106.99446316683489</v>
      </c>
      <c r="I19" s="250">
        <f>I$3*($L$1/$I$1)*'Straight Line Change'!T38</f>
        <v>-102.27411920359219</v>
      </c>
      <c r="J19" s="250">
        <f>J$3*($L$1/$I$1)*'Straight Line Change'!U38</f>
        <v>-97.291533909058231</v>
      </c>
      <c r="K19" s="250">
        <f>K$3*($L$1/$I$1)*'Straight Line Change'!V38</f>
        <v>-92.04670728323299</v>
      </c>
      <c r="L19" s="250">
        <f>L$3*($L$1/$I$1)*'Straight Line Change'!W38</f>
        <v>-86.539639326116486</v>
      </c>
      <c r="M19" s="250">
        <f>M$3*($L$1/$I$1)*'Straight Line Change'!X38</f>
        <v>-79.328002715606772</v>
      </c>
      <c r="N19" s="250">
        <f>N$3*($L$1/$I$1)*'Straight Line Change'!Y38</f>
        <v>-73.427572761553392</v>
      </c>
      <c r="O19" s="250">
        <f>O$3*($L$1/$I$1)*'Straight Line Change'!Z38</f>
        <v>-68.444987467019402</v>
      </c>
      <c r="P19" s="250">
        <f>P$3*($L$1/$I$1)*'Straight Line Change'!AA38</f>
        <v>-61.888954184737862</v>
      </c>
      <c r="Q19" s="250">
        <f>Q$3*($L$1/$I$1)*'Straight Line Change'!AB38</f>
        <v>-55.070679571165044</v>
      </c>
      <c r="R19" s="250">
        <f>R$3*($L$1/$I$1)*'Straight Line Change'!AC38</f>
        <v>-47.990163626300976</v>
      </c>
      <c r="S19" s="250">
        <f>S$3*($L$1/$I$1)*'Straight Line Change'!AD38</f>
        <v>-40.647406350145644</v>
      </c>
      <c r="T19" s="250">
        <f>T$3*($L$1/$I$1)*'Straight Line Change'!AE38</f>
        <v>-33.042407742699055</v>
      </c>
      <c r="U19" s="250">
        <f>U$3*($L$1/$I$1)*'Straight Line Change'!AF38</f>
        <v>-25.175167803961205</v>
      </c>
      <c r="V19" s="250">
        <f>V$3*($L$1/$I$1)*'Straight Line Change'!AG38</f>
        <v>-17.045686533932088</v>
      </c>
      <c r="W19" s="250">
        <f>W$3*($L$1/$I$1)*'Straight Line Change'!AH38</f>
        <v>-8.7850845982573436</v>
      </c>
      <c r="X19" s="250">
        <f>X$3*($L$1/$I$1)*'Straight Line Change'!AI38</f>
        <v>0</v>
      </c>
    </row>
    <row r="20" spans="1:24" ht="15" x14ac:dyDescent="0.25">
      <c r="A20" s="217" t="s">
        <v>297</v>
      </c>
      <c r="B20" s="217" t="s">
        <v>260</v>
      </c>
      <c r="C20" s="217" t="s">
        <v>452</v>
      </c>
      <c r="D20" s="250">
        <f>D$3*($L$1/$I$1)*'Straight Line Change'!O39</f>
        <v>-162.74304204159608</v>
      </c>
      <c r="E20" s="250">
        <f>E$3*($L$1/$I$1)*'Straight Line Change'!P39</f>
        <v>-154.60588993951629</v>
      </c>
      <c r="F20" s="250">
        <f>F$3*($L$1/$I$1)*'Straight Line Change'!Q39</f>
        <v>-149.58509396163726</v>
      </c>
      <c r="G20" s="250">
        <f>G$3*($L$1/$I$1)*'Straight Line Change'!R39</f>
        <v>-147.16126142059221</v>
      </c>
      <c r="H20" s="250">
        <f>H$3*($L$1/$I$1)*'Straight Line Change'!S39</f>
        <v>-141.27481096376852</v>
      </c>
      <c r="I20" s="250">
        <f>I$3*($L$1/$I$1)*'Straight Line Change'!T39</f>
        <v>-135.04209871536696</v>
      </c>
      <c r="J20" s="250">
        <f>J$3*($L$1/$I$1)*'Straight Line Change'!U39</f>
        <v>-128.46312467538755</v>
      </c>
      <c r="K20" s="250">
        <f>K$3*($L$1/$I$1)*'Straight Line Change'!V39</f>
        <v>-121.53788884383026</v>
      </c>
      <c r="L20" s="250">
        <f>L$3*($L$1/$I$1)*'Straight Line Change'!W39</f>
        <v>-114.26639122069511</v>
      </c>
      <c r="M20" s="250">
        <f>M$3*($L$1/$I$1)*'Straight Line Change'!X39</f>
        <v>-104.74419195230385</v>
      </c>
      <c r="N20" s="250">
        <f>N$3*($L$1/$I$1)*'Straight Line Change'!Y39</f>
        <v>-96.953301641801929</v>
      </c>
      <c r="O20" s="250">
        <f>O$3*($L$1/$I$1)*'Straight Line Change'!Z39</f>
        <v>-90.374327601822515</v>
      </c>
      <c r="P20" s="250">
        <f>P$3*($L$1/$I$1)*'Straight Line Change'!AA39</f>
        <v>-81.71778281237593</v>
      </c>
      <c r="Q20" s="250">
        <f>Q$3*($L$1/$I$1)*'Straight Line Change'!AB39</f>
        <v>-72.714976231351471</v>
      </c>
      <c r="R20" s="250">
        <f>R$3*($L$1/$I$1)*'Straight Line Change'!AC39</f>
        <v>-63.365907858749161</v>
      </c>
      <c r="S20" s="250">
        <f>S$3*($L$1/$I$1)*'Straight Line Change'!AD39</f>
        <v>-53.670577694568969</v>
      </c>
      <c r="T20" s="250">
        <f>T$3*($L$1/$I$1)*'Straight Line Change'!AE39</f>
        <v>-43.628985738810925</v>
      </c>
      <c r="U20" s="250">
        <f>U$3*($L$1/$I$1)*'Straight Line Change'!AF39</f>
        <v>-33.241131991475008</v>
      </c>
      <c r="V20" s="250">
        <f>V$3*($L$1/$I$1)*'Straight Line Change'!AG39</f>
        <v>-22.507016452561228</v>
      </c>
      <c r="W20" s="250">
        <f>W$3*($L$1/$I$1)*'Straight Line Change'!AH39</f>
        <v>-11.599770017858521</v>
      </c>
      <c r="X20" s="250">
        <f>X$3*($L$1/$I$1)*'Straight Line Change'!AI39</f>
        <v>0</v>
      </c>
    </row>
    <row r="21" spans="1:24" ht="15" x14ac:dyDescent="0.25">
      <c r="A21" s="244" t="s">
        <v>297</v>
      </c>
      <c r="B21" s="244" t="s">
        <v>260</v>
      </c>
      <c r="C21" s="244" t="s">
        <v>99</v>
      </c>
      <c r="D21" s="252">
        <f t="shared" ref="D21:E21" si="4">SUM(D17:D19)</f>
        <v>-419.47059890840308</v>
      </c>
      <c r="E21" s="252">
        <f t="shared" si="4"/>
        <v>-398.49706896298295</v>
      </c>
      <c r="F21" s="252">
        <f>SUM(F17:F19)</f>
        <v>-385.55595474134066</v>
      </c>
      <c r="G21" s="252">
        <f t="shared" ref="G21:X21" si="5">SUM(G17:G19)</f>
        <v>-379.30852028951341</v>
      </c>
      <c r="H21" s="252">
        <f t="shared" si="5"/>
        <v>-364.13617947793284</v>
      </c>
      <c r="I21" s="252">
        <f t="shared" si="5"/>
        <v>-348.07134803037701</v>
      </c>
      <c r="J21" s="252">
        <f t="shared" si="5"/>
        <v>-331.11402594684586</v>
      </c>
      <c r="K21" s="252">
        <f t="shared" si="5"/>
        <v>-313.26421322733933</v>
      </c>
      <c r="L21" s="252">
        <f t="shared" si="5"/>
        <v>-294.52190987185747</v>
      </c>
      <c r="M21" s="252">
        <f t="shared" si="5"/>
        <v>-269.97841738253601</v>
      </c>
      <c r="N21" s="252">
        <f t="shared" si="5"/>
        <v>-249.8973780730912</v>
      </c>
      <c r="O21" s="252">
        <f t="shared" si="5"/>
        <v>-232.94005598955999</v>
      </c>
      <c r="P21" s="252">
        <f t="shared" si="5"/>
        <v>-210.62779009017683</v>
      </c>
      <c r="Q21" s="252">
        <f t="shared" si="5"/>
        <v>-187.42303355481832</v>
      </c>
      <c r="R21" s="252">
        <f t="shared" si="5"/>
        <v>-163.32578638348451</v>
      </c>
      <c r="S21" s="252">
        <f t="shared" si="5"/>
        <v>-138.33604857617536</v>
      </c>
      <c r="T21" s="252">
        <f t="shared" si="5"/>
        <v>-112.45382013289094</v>
      </c>
      <c r="U21" s="252">
        <f t="shared" si="5"/>
        <v>-85.679101053631143</v>
      </c>
      <c r="V21" s="252">
        <f t="shared" si="5"/>
        <v>-58.01189133839604</v>
      </c>
      <c r="W21" s="252">
        <f t="shared" si="5"/>
        <v>-29.89843630517327</v>
      </c>
      <c r="X21" s="252">
        <f t="shared" si="5"/>
        <v>0</v>
      </c>
    </row>
    <row r="22" spans="1:24" ht="15" x14ac:dyDescent="0.25">
      <c r="A22" s="218" t="s">
        <v>297</v>
      </c>
      <c r="B22" s="218" t="s">
        <v>4</v>
      </c>
      <c r="C22" s="218" t="s">
        <v>0</v>
      </c>
      <c r="D22" s="489">
        <f>D$3*($L$2/$I$1)*'Straight Line Change'!O51</f>
        <v>-6478.2409490227074</v>
      </c>
      <c r="E22" s="489">
        <f>E$3*($L$2/$I$1)*'Straight Line Change'!P51</f>
        <v>-6154.3289015715718</v>
      </c>
      <c r="F22" s="489">
        <f>F$3*($L$2/$I$1)*'Straight Line Change'!Q51</f>
        <v>-5954.4682765485313</v>
      </c>
      <c r="G22" s="489">
        <f>G$3*($L$2/$I$1)*'Straight Line Change'!R51</f>
        <v>-5857.9838368822348</v>
      </c>
      <c r="H22" s="489">
        <f>H$3*($L$2/$I$1)*'Straight Line Change'!S51</f>
        <v>-5623.6644834069457</v>
      </c>
      <c r="I22" s="489">
        <f>I$3*($L$2/$I$1)*'Straight Line Change'!T51</f>
        <v>-5375.5616385507565</v>
      </c>
      <c r="J22" s="489">
        <f>J$3*($L$2/$I$1)*'Straight Line Change'!U51</f>
        <v>-5113.675302313668</v>
      </c>
      <c r="K22" s="489">
        <f>K$3*($L$2/$I$1)*'Straight Line Change'!V51</f>
        <v>-4838.0054746956812</v>
      </c>
      <c r="L22" s="489">
        <f>L$3*($L$2/$I$1)*'Straight Line Change'!W51</f>
        <v>-4548.5521556967942</v>
      </c>
      <c r="M22" s="489">
        <f>M$3*($L$2/$I$1)*'Straight Line Change'!X51</f>
        <v>-4169.5061427220608</v>
      </c>
      <c r="N22" s="489">
        <f>N$3*($L$2/$I$1)*'Straight Line Change'!Y51</f>
        <v>-3859.3775866518249</v>
      </c>
      <c r="O22" s="489">
        <f>O$3*($L$2/$I$1)*'Straight Line Change'!Z51</f>
        <v>-3597.4912504147364</v>
      </c>
      <c r="P22" s="489">
        <f>P$3*($L$2/$I$1)*'Straight Line Change'!AA51</f>
        <v>-3252.9039658922516</v>
      </c>
      <c r="Q22" s="489">
        <f>Q$3*($L$2/$I$1)*'Straight Line Change'!AB51</f>
        <v>-2894.5331899888679</v>
      </c>
      <c r="R22" s="489">
        <f>R$3*($L$2/$I$1)*'Straight Line Change'!AC51</f>
        <v>-2522.3789227045841</v>
      </c>
      <c r="S22" s="489">
        <f>S$3*($L$2/$I$1)*'Straight Line Change'!AD51</f>
        <v>-2136.4411640394014</v>
      </c>
      <c r="T22" s="489">
        <f>T$3*($L$2/$I$1)*'Straight Line Change'!AE51</f>
        <v>-1736.7199139933193</v>
      </c>
      <c r="U22" s="489">
        <f>U$3*($L$2/$I$1)*'Straight Line Change'!AF51</f>
        <v>-1323.2151725663377</v>
      </c>
      <c r="V22" s="489">
        <f>V$3*($L$2/$I$1)*'Straight Line Change'!AG51</f>
        <v>-895.9269397584568</v>
      </c>
      <c r="W22" s="489">
        <f>W$3*($L$2/$I$1)*'Straight Line Change'!AH51</f>
        <v>-461.74696126012628</v>
      </c>
      <c r="X22" s="489">
        <f>X$3*($L$2/$I$1)*'Straight Line Change'!AI51</f>
        <v>0</v>
      </c>
    </row>
    <row r="23" spans="1:24" ht="15" x14ac:dyDescent="0.25">
      <c r="A23" s="218" t="s">
        <v>297</v>
      </c>
      <c r="B23" s="218" t="s">
        <v>4</v>
      </c>
      <c r="C23" s="218" t="s">
        <v>451</v>
      </c>
      <c r="D23" s="489">
        <f>D$3*($L$2/$I$1)*'Straight Line Change'!O52</f>
        <v>-24319.054660030204</v>
      </c>
      <c r="E23" s="489">
        <f>E$3*($L$2/$I$1)*'Straight Line Change'!P52</f>
        <v>-23103.101927028692</v>
      </c>
      <c r="F23" s="489">
        <f>F$3*($L$2/$I$1)*'Straight Line Change'!Q52</f>
        <v>-22352.833219432014</v>
      </c>
      <c r="G23" s="489">
        <f>G$3*($L$2/$I$1)*'Straight Line Change'!R52</f>
        <v>-21990.634533006029</v>
      </c>
      <c r="H23" s="489">
        <f>H$3*($L$2/$I$1)*'Straight Line Change'!S52</f>
        <v>-21111.009151685786</v>
      </c>
      <c r="I23" s="489">
        <f>I$3*($L$2/$I$1)*'Straight Line Change'!T52</f>
        <v>-20179.641100876121</v>
      </c>
      <c r="J23" s="489">
        <f>J$3*($L$2/$I$1)*'Straight Line Change'!U52</f>
        <v>-19196.530380577027</v>
      </c>
      <c r="K23" s="489">
        <f>K$3*($L$2/$I$1)*'Straight Line Change'!V52</f>
        <v>-18161.67699078851</v>
      </c>
      <c r="L23" s="489">
        <f>L$3*($L$2/$I$1)*'Straight Line Change'!W52</f>
        <v>-17075.080931510565</v>
      </c>
      <c r="M23" s="489">
        <f>M$3*($L$2/$I$1)*'Straight Line Change'!X52</f>
        <v>-15652.157520551353</v>
      </c>
      <c r="N23" s="489">
        <f>N$3*($L$2/$I$1)*'Straight Line Change'!Y52</f>
        <v>-14487.947457039269</v>
      </c>
      <c r="O23" s="489">
        <f>O$3*($L$2/$I$1)*'Straight Line Change'!Z52</f>
        <v>-13504.836736740175</v>
      </c>
      <c r="P23" s="489">
        <f>P$3*($L$2/$I$1)*'Straight Line Change'!AA52</f>
        <v>-12211.269999504526</v>
      </c>
      <c r="Q23" s="489">
        <f>Q$3*($L$2/$I$1)*'Straight Line Change'!AB52</f>
        <v>-10865.960592779449</v>
      </c>
      <c r="R23" s="489">
        <f>R$3*($L$2/$I$1)*'Straight Line Change'!AC52</f>
        <v>-9468.9085165649467</v>
      </c>
      <c r="S23" s="489">
        <f>S$3*($L$2/$I$1)*'Straight Line Change'!AD52</f>
        <v>-8020.1137708610186</v>
      </c>
      <c r="T23" s="489">
        <f>T$3*($L$2/$I$1)*'Straight Line Change'!AE52</f>
        <v>-6519.5763556676648</v>
      </c>
      <c r="U23" s="489">
        <f>U$3*($L$2/$I$1)*'Straight Line Change'!AF52</f>
        <v>-4967.2962709848853</v>
      </c>
      <c r="V23" s="489">
        <f>V$3*($L$2/$I$1)*'Straight Line Change'!AG52</f>
        <v>-3363.2735168126787</v>
      </c>
      <c r="W23" s="489">
        <f>W$3*($L$2/$I$1)*'Straight Line Change'!AH52</f>
        <v>-1733.37942789576</v>
      </c>
      <c r="X23" s="489">
        <f>X$3*($L$2/$I$1)*'Straight Line Change'!AI52</f>
        <v>0</v>
      </c>
    </row>
    <row r="24" spans="1:24" ht="15" x14ac:dyDescent="0.25">
      <c r="A24" s="218" t="s">
        <v>297</v>
      </c>
      <c r="B24" s="218" t="s">
        <v>4</v>
      </c>
      <c r="C24" s="218" t="s">
        <v>1</v>
      </c>
      <c r="D24" s="489">
        <f>D$3*($L$2/$I$1)*'Straight Line Change'!O53</f>
        <v>-15631.612915106391</v>
      </c>
      <c r="E24" s="489">
        <f>E$3*($L$2/$I$1)*'Straight Line Change'!P53</f>
        <v>-14850.032269351072</v>
      </c>
      <c r="F24" s="489">
        <f>F$3*($L$2/$I$1)*'Straight Line Change'!Q53</f>
        <v>-14367.780381544597</v>
      </c>
      <c r="G24" s="489">
        <f>G$3*($L$2/$I$1)*'Straight Line Change'!R53</f>
        <v>-14134.969125362162</v>
      </c>
      <c r="H24" s="489">
        <f>H$3*($L$2/$I$1)*'Straight Line Change'!S53</f>
        <v>-13569.570360347676</v>
      </c>
      <c r="I24" s="489">
        <f>I$3*($L$2/$I$1)*'Straight Line Change'!T53</f>
        <v>-12970.912844449986</v>
      </c>
      <c r="J24" s="489">
        <f>J$3*($L$2/$I$1)*'Straight Line Change'!U53</f>
        <v>-12338.99657766909</v>
      </c>
      <c r="K24" s="489">
        <f>K$3*($L$2/$I$1)*'Straight Line Change'!V53</f>
        <v>-11673.82156000499</v>
      </c>
      <c r="L24" s="489">
        <f>L$3*($L$2/$I$1)*'Straight Line Change'!W53</f>
        <v>-10975.387791457682</v>
      </c>
      <c r="M24" s="489">
        <f>M$3*($L$2/$I$1)*'Straight Line Change'!X53</f>
        <v>-10060.772142169544</v>
      </c>
      <c r="N24" s="489">
        <f>N$3*($L$2/$I$1)*'Straight Line Change'!Y53</f>
        <v>-9312.4502472974291</v>
      </c>
      <c r="O24" s="489">
        <f>O$3*($L$2/$I$1)*'Straight Line Change'!Z53</f>
        <v>-8680.5339805165331</v>
      </c>
      <c r="P24" s="489">
        <f>P$3*($L$2/$I$1)*'Straight Line Change'!AA53</f>
        <v>-7849.0652084364074</v>
      </c>
      <c r="Q24" s="489">
        <f>Q$3*($L$2/$I$1)*'Straight Line Change'!AB53</f>
        <v>-6984.3376854730759</v>
      </c>
      <c r="R24" s="489">
        <f>R$3*($L$2/$I$1)*'Straight Line Change'!AC53</f>
        <v>-6086.3514116265378</v>
      </c>
      <c r="S24" s="489">
        <f>S$3*($L$2/$I$1)*'Straight Line Change'!AD53</f>
        <v>-5155.1063868967958</v>
      </c>
      <c r="T24" s="489">
        <f>T$3*($L$2/$I$1)*'Straight Line Change'!AE53</f>
        <v>-4190.6026112838481</v>
      </c>
      <c r="U24" s="489">
        <f>U$3*($L$2/$I$1)*'Straight Line Change'!AF53</f>
        <v>-3192.8400847876956</v>
      </c>
      <c r="V24" s="489">
        <f>V$3*($L$2/$I$1)*'Straight Line Change'!AG53</f>
        <v>-2161.8188074083378</v>
      </c>
      <c r="W24" s="489">
        <f>W$3*($L$2/$I$1)*'Straight Line Change'!AH53</f>
        <v>-1114.1681545873776</v>
      </c>
      <c r="X24" s="489">
        <f>X$3*($L$2/$I$1)*'Straight Line Change'!AI53</f>
        <v>0</v>
      </c>
    </row>
    <row r="25" spans="1:24" ht="15" x14ac:dyDescent="0.25">
      <c r="A25" s="218" t="s">
        <v>297</v>
      </c>
      <c r="B25" s="218" t="s">
        <v>4</v>
      </c>
      <c r="C25" s="218" t="s">
        <v>452</v>
      </c>
      <c r="D25" s="489">
        <f>D$3*($L$2/$I$1)*'Straight Line Change'!O54</f>
        <v>-25013.675853908739</v>
      </c>
      <c r="E25" s="489">
        <f>E$3*($L$2/$I$1)*'Straight Line Change'!P54</f>
        <v>-23762.992061213306</v>
      </c>
      <c r="F25" s="489">
        <f>F$3*($L$2/$I$1)*'Straight Line Change'!Q54</f>
        <v>-22991.293550826762</v>
      </c>
      <c r="G25" s="489">
        <f>G$3*($L$2/$I$1)*'Straight Line Change'!R54</f>
        <v>-22618.749442364297</v>
      </c>
      <c r="H25" s="489">
        <f>H$3*($L$2/$I$1)*'Straight Line Change'!S54</f>
        <v>-21713.999464669727</v>
      </c>
      <c r="I25" s="489">
        <f>I$3*($L$2/$I$1)*'Straight Line Change'!T54</f>
        <v>-20756.028900051948</v>
      </c>
      <c r="J25" s="489">
        <f>J$3*($L$2/$I$1)*'Straight Line Change'!U54</f>
        <v>-19744.837748510956</v>
      </c>
      <c r="K25" s="489">
        <f>K$3*($L$2/$I$1)*'Straight Line Change'!V54</f>
        <v>-18680.426010046758</v>
      </c>
      <c r="L25" s="489">
        <f>L$3*($L$2/$I$1)*'Straight Line Change'!W54</f>
        <v>-17562.793684659347</v>
      </c>
      <c r="M25" s="489">
        <f>M$3*($L$2/$I$1)*'Straight Line Change'!X54</f>
        <v>-16099.227544271072</v>
      </c>
      <c r="N25" s="489">
        <f>N$3*($L$2/$I$1)*'Straight Line Change'!Y54</f>
        <v>-14901.764338498846</v>
      </c>
      <c r="O25" s="489">
        <f>O$3*($L$2/$I$1)*'Straight Line Change'!Z54</f>
        <v>-13890.573186957856</v>
      </c>
      <c r="P25" s="489">
        <f>P$3*($L$2/$I$1)*'Straight Line Change'!AA54</f>
        <v>-12560.058513877606</v>
      </c>
      <c r="Q25" s="489">
        <f>Q$3*($L$2/$I$1)*'Straight Line Change'!AB54</f>
        <v>-11176.323253874145</v>
      </c>
      <c r="R25" s="489">
        <f>R$3*($L$2/$I$1)*'Straight Line Change'!AC54</f>
        <v>-9739.3674069474728</v>
      </c>
      <c r="S25" s="489">
        <f>S$3*($L$2/$I$1)*'Straight Line Change'!AD54</f>
        <v>-8249.1909730975931</v>
      </c>
      <c r="T25" s="489">
        <f>T$3*($L$2/$I$1)*'Straight Line Change'!AE54</f>
        <v>-6705.7939523245013</v>
      </c>
      <c r="U25" s="489">
        <f>U$3*($L$2/$I$1)*'Straight Line Change'!AF54</f>
        <v>-5109.1763446282012</v>
      </c>
      <c r="V25" s="489">
        <f>V$3*($L$2/$I$1)*'Straight Line Change'!AG54</f>
        <v>-3459.3381500086898</v>
      </c>
      <c r="W25" s="489">
        <f>W$3*($L$2/$I$1)*'Straight Line Change'!AH54</f>
        <v>-1782.8896619275747</v>
      </c>
      <c r="X25" s="489">
        <f>X$3*($L$2/$I$1)*'Straight Line Change'!AI54</f>
        <v>0</v>
      </c>
    </row>
    <row r="26" spans="1:24" ht="15" x14ac:dyDescent="0.25">
      <c r="A26" s="244" t="s">
        <v>297</v>
      </c>
      <c r="B26" s="244" t="s">
        <v>4</v>
      </c>
      <c r="C26" s="244" t="s">
        <v>99</v>
      </c>
      <c r="D26" s="252">
        <f t="shared" ref="D26:E26" si="6">SUM(D22:D24)</f>
        <v>-46428.908524159298</v>
      </c>
      <c r="E26" s="252">
        <f t="shared" si="6"/>
        <v>-44107.463097951331</v>
      </c>
      <c r="F26" s="252">
        <f>SUM(F22:F24)</f>
        <v>-42675.081877525139</v>
      </c>
      <c r="G26" s="252">
        <f t="shared" ref="G26:X26" si="7">SUM(G22:G24)</f>
        <v>-41983.587495250424</v>
      </c>
      <c r="H26" s="252">
        <f t="shared" si="7"/>
        <v>-40304.243995440411</v>
      </c>
      <c r="I26" s="252">
        <f t="shared" si="7"/>
        <v>-38526.115583876861</v>
      </c>
      <c r="J26" s="252">
        <f t="shared" si="7"/>
        <v>-36649.202260559781</v>
      </c>
      <c r="K26" s="252">
        <f t="shared" si="7"/>
        <v>-34673.504025489179</v>
      </c>
      <c r="L26" s="252">
        <f t="shared" si="7"/>
        <v>-32599.02087866504</v>
      </c>
      <c r="M26" s="252">
        <f t="shared" si="7"/>
        <v>-29882.435805442961</v>
      </c>
      <c r="N26" s="252">
        <f t="shared" si="7"/>
        <v>-27659.775290988524</v>
      </c>
      <c r="O26" s="252">
        <f t="shared" si="7"/>
        <v>-25782.861967671444</v>
      </c>
      <c r="P26" s="252">
        <f t="shared" si="7"/>
        <v>-23313.239173833186</v>
      </c>
      <c r="Q26" s="252">
        <f t="shared" si="7"/>
        <v>-20744.831468241391</v>
      </c>
      <c r="R26" s="252">
        <f t="shared" si="7"/>
        <v>-18077.638850896066</v>
      </c>
      <c r="S26" s="252">
        <f t="shared" si="7"/>
        <v>-15311.661321797215</v>
      </c>
      <c r="T26" s="252">
        <f t="shared" si="7"/>
        <v>-12446.898880944833</v>
      </c>
      <c r="U26" s="252">
        <f t="shared" si="7"/>
        <v>-9483.3515283389188</v>
      </c>
      <c r="V26" s="252">
        <f t="shared" si="7"/>
        <v>-6421.0192639794732</v>
      </c>
      <c r="W26" s="252">
        <f t="shared" si="7"/>
        <v>-3309.2945437432641</v>
      </c>
      <c r="X26" s="252">
        <f t="shared" si="7"/>
        <v>0</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25"/>
  <sheetViews>
    <sheetView zoomScale="80" zoomScaleNormal="80" workbookViewId="0">
      <pane xSplit="3" ySplit="4" topLeftCell="D5" activePane="bottomRight" state="frozen"/>
      <selection pane="topRight" activeCell="D1" sqref="D1"/>
      <selection pane="bottomLeft" activeCell="A5" sqref="A5"/>
      <selection pane="bottomRight" activeCell="A9" sqref="A9"/>
    </sheetView>
  </sheetViews>
  <sheetFormatPr defaultRowHeight="14.4" x14ac:dyDescent="0.3"/>
  <cols>
    <col min="1" max="1" width="23.33203125" customWidth="1"/>
    <col min="2" max="3" width="11" customWidth="1"/>
    <col min="4" max="5" width="17.5546875" customWidth="1"/>
    <col min="6" max="24" width="16" customWidth="1"/>
  </cols>
  <sheetData>
    <row r="1" spans="1:24" ht="19.5" thickBot="1" x14ac:dyDescent="0.3">
      <c r="A1" s="234" t="s">
        <v>761</v>
      </c>
      <c r="B1" s="235"/>
      <c r="C1" s="235"/>
      <c r="D1" s="235"/>
      <c r="E1" s="235"/>
      <c r="F1" s="247"/>
      <c r="G1" s="247"/>
      <c r="H1" s="239"/>
      <c r="I1" s="267">
        <v>1000000</v>
      </c>
      <c r="J1" s="235" t="s">
        <v>288</v>
      </c>
      <c r="K1" s="260" t="s">
        <v>103</v>
      </c>
      <c r="L1" s="261">
        <f>'Unit Costs'!C57</f>
        <v>1.129</v>
      </c>
      <c r="M1" s="235" t="s">
        <v>287</v>
      </c>
      <c r="N1" s="247"/>
      <c r="O1" s="247"/>
      <c r="P1" s="235"/>
      <c r="Q1" s="235"/>
      <c r="R1" s="235"/>
      <c r="S1" s="235"/>
      <c r="T1" s="235"/>
      <c r="U1" s="235"/>
      <c r="V1" s="235"/>
      <c r="W1" s="235"/>
      <c r="X1" s="235"/>
    </row>
    <row r="2" spans="1:24" ht="19.5" thickBot="1" x14ac:dyDescent="0.35">
      <c r="A2" s="237"/>
      <c r="B2" s="235"/>
      <c r="C2" s="235"/>
      <c r="D2" s="235"/>
      <c r="E2" s="235"/>
      <c r="F2" s="247"/>
      <c r="G2" s="247"/>
      <c r="H2" s="239" t="s">
        <v>289</v>
      </c>
      <c r="I2" s="266">
        <f>'Unit Costs'!C52</f>
        <v>2032</v>
      </c>
      <c r="J2" s="235" t="s">
        <v>290</v>
      </c>
      <c r="K2" s="260" t="s">
        <v>4</v>
      </c>
      <c r="L2" s="262">
        <f>'Unit Costs'!C62</f>
        <v>0.44700000000000001</v>
      </c>
      <c r="M2" s="235" t="s">
        <v>287</v>
      </c>
      <c r="N2" s="247"/>
      <c r="O2" s="247"/>
      <c r="P2" s="235"/>
      <c r="Q2" s="235"/>
      <c r="R2" s="235"/>
      <c r="S2" s="235"/>
      <c r="T2" s="235"/>
      <c r="U2" s="235"/>
      <c r="V2" s="235"/>
      <c r="W2" s="235"/>
      <c r="X2" s="235"/>
    </row>
    <row r="3" spans="1:24" ht="18.75" x14ac:dyDescent="0.3">
      <c r="A3" s="237"/>
      <c r="B3" s="235"/>
      <c r="C3" s="239" t="s">
        <v>34</v>
      </c>
      <c r="D3" s="240">
        <v>2020</v>
      </c>
      <c r="E3" s="240">
        <v>2021</v>
      </c>
      <c r="F3" s="240">
        <v>2022</v>
      </c>
      <c r="G3" s="240">
        <v>2023</v>
      </c>
      <c r="H3" s="240">
        <v>2024</v>
      </c>
      <c r="I3" s="240">
        <v>2025</v>
      </c>
      <c r="J3" s="240">
        <v>2026</v>
      </c>
      <c r="K3" s="240">
        <v>2027</v>
      </c>
      <c r="L3" s="240">
        <v>2028</v>
      </c>
      <c r="M3" s="240">
        <v>2029</v>
      </c>
      <c r="N3" s="240">
        <v>2030</v>
      </c>
      <c r="O3" s="240">
        <v>2031</v>
      </c>
      <c r="P3" s="240">
        <v>2032</v>
      </c>
      <c r="Q3" s="240">
        <v>2033</v>
      </c>
      <c r="R3" s="240">
        <v>2034</v>
      </c>
      <c r="S3" s="240">
        <v>2035</v>
      </c>
      <c r="T3" s="240">
        <v>2036</v>
      </c>
      <c r="U3" s="240">
        <v>2037</v>
      </c>
      <c r="V3" s="240">
        <v>2038</v>
      </c>
      <c r="W3" s="240">
        <v>2039</v>
      </c>
      <c r="X3" s="240">
        <v>2040</v>
      </c>
    </row>
    <row r="4" spans="1:24" s="4" customFormat="1" ht="15" x14ac:dyDescent="0.25">
      <c r="A4" s="241"/>
      <c r="B4" s="241"/>
      <c r="C4" s="242" t="s">
        <v>270</v>
      </c>
      <c r="D4" s="238">
        <v>0</v>
      </c>
      <c r="E4" s="238">
        <v>1</v>
      </c>
      <c r="F4" s="238">
        <v>2</v>
      </c>
      <c r="G4" s="238">
        <v>3</v>
      </c>
      <c r="H4" s="238">
        <v>4</v>
      </c>
      <c r="I4" s="238">
        <v>5</v>
      </c>
      <c r="J4" s="238">
        <v>6</v>
      </c>
      <c r="K4" s="238">
        <v>7</v>
      </c>
      <c r="L4" s="238">
        <v>8</v>
      </c>
      <c r="M4" s="238">
        <v>9</v>
      </c>
      <c r="N4" s="238">
        <v>10</v>
      </c>
      <c r="O4" s="238">
        <v>11</v>
      </c>
      <c r="P4" s="238">
        <v>12</v>
      </c>
      <c r="Q4" s="238">
        <v>13</v>
      </c>
      <c r="R4" s="238">
        <v>14</v>
      </c>
      <c r="S4" s="238">
        <v>15</v>
      </c>
      <c r="T4" s="238">
        <v>16</v>
      </c>
      <c r="U4" s="238">
        <v>17</v>
      </c>
      <c r="V4" s="238">
        <v>18</v>
      </c>
      <c r="W4" s="238">
        <v>19</v>
      </c>
      <c r="X4" s="238">
        <v>20</v>
      </c>
    </row>
    <row r="5" spans="1:24" ht="18.75" x14ac:dyDescent="0.3">
      <c r="A5" s="214" t="s">
        <v>272</v>
      </c>
      <c r="B5" s="214"/>
      <c r="C5" s="214"/>
      <c r="D5" s="214"/>
      <c r="E5" s="214"/>
      <c r="F5" s="227"/>
      <c r="G5" s="227"/>
      <c r="H5" s="227"/>
      <c r="I5" s="227"/>
      <c r="J5" s="227"/>
      <c r="K5" s="227"/>
      <c r="L5" s="227"/>
      <c r="M5" s="227"/>
      <c r="N5" s="227"/>
      <c r="O5" s="227"/>
      <c r="P5" s="227"/>
      <c r="Q5" s="227"/>
      <c r="R5" s="227"/>
      <c r="S5" s="227"/>
      <c r="T5" s="227"/>
      <c r="U5" s="227"/>
      <c r="V5" s="227"/>
      <c r="W5" s="227"/>
      <c r="X5" s="227"/>
    </row>
    <row r="6" spans="1:24" ht="15" x14ac:dyDescent="0.25">
      <c r="A6" s="217" t="s">
        <v>286</v>
      </c>
      <c r="B6" s="217" t="s">
        <v>258</v>
      </c>
      <c r="C6" s="217" t="s">
        <v>0</v>
      </c>
      <c r="D6" s="250">
        <f>$I$2*($L$1/$I$1)*'Straight Line Change'!O6</f>
        <v>-21.936067080730194</v>
      </c>
      <c r="E6" s="250">
        <f>$I$2*($L$1/$I$1)*'Straight Line Change'!P6</f>
        <v>-20.83926372669368</v>
      </c>
      <c r="F6" s="250">
        <f>$I$2*($L$1/$I$1)*'Straight Line Change'!Q6</f>
        <v>-19.74246037265717</v>
      </c>
      <c r="G6" s="250">
        <f>$I$2*($L$1/$I$1)*'Straight Line Change'!R6</f>
        <v>-18.64565701862066</v>
      </c>
      <c r="H6" s="250">
        <f>$I$2*($L$1/$I$1)*'Straight Line Change'!S6</f>
        <v>-17.548853664584151</v>
      </c>
      <c r="I6" s="250">
        <f>$I$2*($L$1/$I$1)*'Straight Line Change'!T6</f>
        <v>-16.452050310547641</v>
      </c>
      <c r="J6" s="250">
        <f>$I$2*($L$1/$I$1)*'Straight Line Change'!U6</f>
        <v>-15.355246956511131</v>
      </c>
      <c r="K6" s="250">
        <f>$I$2*($L$1/$I$1)*'Straight Line Change'!V6</f>
        <v>-14.258443602474621</v>
      </c>
      <c r="L6" s="250">
        <f>$I$2*($L$1/$I$1)*'Straight Line Change'!W6</f>
        <v>-13.161640248438111</v>
      </c>
      <c r="M6" s="250">
        <f>$I$2*($L$1/$I$1)*'Straight Line Change'!X6</f>
        <v>-12.064836894401601</v>
      </c>
      <c r="N6" s="250">
        <f>$I$2*($L$1/$I$1)*'Straight Line Change'!Y6</f>
        <v>-10.968033540365091</v>
      </c>
      <c r="O6" s="250">
        <f>$I$2*($L$1/$I$1)*'Straight Line Change'!Z6</f>
        <v>-9.8712301863285816</v>
      </c>
      <c r="P6" s="250">
        <f>$I$2*($L$1/$I$1)*'Straight Line Change'!AA6</f>
        <v>-8.7744268322920718</v>
      </c>
      <c r="Q6" s="250">
        <f>$I$2*($L$1/$I$1)*'Straight Line Change'!AB6</f>
        <v>-7.677623478255561</v>
      </c>
      <c r="R6" s="250">
        <f>$I$2*($L$1/$I$1)*'Straight Line Change'!AC6</f>
        <v>-6.5808201242190503</v>
      </c>
      <c r="S6" s="250">
        <f>$I$2*($L$1/$I$1)*'Straight Line Change'!AD6</f>
        <v>-5.4840167701825395</v>
      </c>
      <c r="T6" s="250">
        <f>$I$2*($L$1/$I$1)*'Straight Line Change'!AE6</f>
        <v>-4.3872134161460297</v>
      </c>
      <c r="U6" s="250">
        <f>$I$2*($L$1/$I$1)*'Straight Line Change'!AF6</f>
        <v>-3.2904100621095194</v>
      </c>
      <c r="V6" s="250">
        <f>$I$2*($L$1/$I$1)*'Straight Line Change'!AG6</f>
        <v>-2.1936067080730095</v>
      </c>
      <c r="W6" s="250">
        <f>$I$2*($L$1/$I$1)*'Straight Line Change'!AH6</f>
        <v>-1.096803354036499</v>
      </c>
      <c r="X6" s="250">
        <f>$I$2*($L$1/$I$1)*'Straight Line Change'!AI6</f>
        <v>0</v>
      </c>
    </row>
    <row r="7" spans="1:24" ht="15" x14ac:dyDescent="0.25">
      <c r="A7" s="217" t="s">
        <v>286</v>
      </c>
      <c r="B7" s="217" t="s">
        <v>258</v>
      </c>
      <c r="C7" s="217" t="s">
        <v>451</v>
      </c>
      <c r="D7" s="250">
        <f>$I$2*($L$1/$I$1)*'Straight Line Change'!O7</f>
        <v>-73.04607045467128</v>
      </c>
      <c r="E7" s="250">
        <f>$I$2*($L$1/$I$1)*'Straight Line Change'!P7</f>
        <v>-69.393766931937705</v>
      </c>
      <c r="F7" s="250">
        <f>$I$2*($L$1/$I$1)*'Straight Line Change'!Q7</f>
        <v>-65.741463409204144</v>
      </c>
      <c r="G7" s="250">
        <f>$I$2*($L$1/$I$1)*'Straight Line Change'!R7</f>
        <v>-62.089159886470583</v>
      </c>
      <c r="H7" s="250">
        <f>$I$2*($L$1/$I$1)*'Straight Line Change'!S7</f>
        <v>-58.436856363737014</v>
      </c>
      <c r="I7" s="250">
        <f>$I$2*($L$1/$I$1)*'Straight Line Change'!T7</f>
        <v>-54.784552841003453</v>
      </c>
      <c r="J7" s="250">
        <f>$I$2*($L$1/$I$1)*'Straight Line Change'!U7</f>
        <v>-51.132249318269892</v>
      </c>
      <c r="K7" s="250">
        <f>$I$2*($L$1/$I$1)*'Straight Line Change'!V7</f>
        <v>-47.479945795536324</v>
      </c>
      <c r="L7" s="250">
        <f>$I$2*($L$1/$I$1)*'Straight Line Change'!W7</f>
        <v>-43.827642272802763</v>
      </c>
      <c r="M7" s="250">
        <f>$I$2*($L$1/$I$1)*'Straight Line Change'!X7</f>
        <v>-40.175338750069194</v>
      </c>
      <c r="N7" s="250">
        <f>$I$2*($L$1/$I$1)*'Straight Line Change'!Y7</f>
        <v>-36.52303522733564</v>
      </c>
      <c r="O7" s="250">
        <f>$I$2*($L$1/$I$1)*'Straight Line Change'!Z7</f>
        <v>-32.870731704602079</v>
      </c>
      <c r="P7" s="250">
        <f>$I$2*($L$1/$I$1)*'Straight Line Change'!AA7</f>
        <v>-29.218428181868518</v>
      </c>
      <c r="Q7" s="250">
        <f>$I$2*($L$1/$I$1)*'Straight Line Change'!AB7</f>
        <v>-25.566124659134957</v>
      </c>
      <c r="R7" s="250">
        <f>$I$2*($L$1/$I$1)*'Straight Line Change'!AC7</f>
        <v>-21.913821136401396</v>
      </c>
      <c r="S7" s="250">
        <f>$I$2*($L$1/$I$1)*'Straight Line Change'!AD7</f>
        <v>-18.261517613667834</v>
      </c>
      <c r="T7" s="250">
        <f>$I$2*($L$1/$I$1)*'Straight Line Change'!AE7</f>
        <v>-14.609214090934273</v>
      </c>
      <c r="U7" s="250">
        <f>$I$2*($L$1/$I$1)*'Straight Line Change'!AF7</f>
        <v>-10.95691056820071</v>
      </c>
      <c r="V7" s="250">
        <f>$I$2*($L$1/$I$1)*'Straight Line Change'!AG7</f>
        <v>-7.304607045467149</v>
      </c>
      <c r="W7" s="250">
        <f>$I$2*($L$1/$I$1)*'Straight Line Change'!AH7</f>
        <v>-3.6523035227335874</v>
      </c>
      <c r="X7" s="250">
        <f>$I$2*($L$1/$I$1)*'Straight Line Change'!AI7</f>
        <v>0</v>
      </c>
    </row>
    <row r="8" spans="1:24" ht="15" x14ac:dyDescent="0.25">
      <c r="A8" s="217" t="s">
        <v>286</v>
      </c>
      <c r="B8" s="217" t="s">
        <v>258</v>
      </c>
      <c r="C8" s="217" t="s">
        <v>1</v>
      </c>
      <c r="D8" s="250">
        <f>$I$2*($L$1/$I$1)*'Straight Line Change'!O8</f>
        <v>-37.711892247995323</v>
      </c>
      <c r="E8" s="250">
        <f>$I$2*($L$1/$I$1)*'Straight Line Change'!P8</f>
        <v>-35.826297635595552</v>
      </c>
      <c r="F8" s="250">
        <f>$I$2*($L$1/$I$1)*'Straight Line Change'!Q8</f>
        <v>-33.940703023195788</v>
      </c>
      <c r="G8" s="250">
        <f>$I$2*($L$1/$I$1)*'Straight Line Change'!R8</f>
        <v>-32.055108410796024</v>
      </c>
      <c r="H8" s="250">
        <f>$I$2*($L$1/$I$1)*'Straight Line Change'!S8</f>
        <v>-30.169513798396256</v>
      </c>
      <c r="I8" s="250">
        <f>$I$2*($L$1/$I$1)*'Straight Line Change'!T8</f>
        <v>-28.283919185996492</v>
      </c>
      <c r="J8" s="250">
        <f>$I$2*($L$1/$I$1)*'Straight Line Change'!U8</f>
        <v>-26.398324573596724</v>
      </c>
      <c r="K8" s="250">
        <f>$I$2*($L$1/$I$1)*'Straight Line Change'!V8</f>
        <v>-24.512729961196957</v>
      </c>
      <c r="L8" s="250">
        <f>$I$2*($L$1/$I$1)*'Straight Line Change'!W8</f>
        <v>-22.627135348797193</v>
      </c>
      <c r="M8" s="250">
        <f>$I$2*($L$1/$I$1)*'Straight Line Change'!X8</f>
        <v>-20.741540736397425</v>
      </c>
      <c r="N8" s="250">
        <f>$I$2*($L$1/$I$1)*'Straight Line Change'!Y8</f>
        <v>-18.855946123997661</v>
      </c>
      <c r="O8" s="250">
        <f>$I$2*($L$1/$I$1)*'Straight Line Change'!Z8</f>
        <v>-16.970351511597894</v>
      </c>
      <c r="P8" s="250">
        <f>$I$2*($L$1/$I$1)*'Straight Line Change'!AA8</f>
        <v>-15.084756899198128</v>
      </c>
      <c r="Q8" s="250">
        <f>$I$2*($L$1/$I$1)*'Straight Line Change'!AB8</f>
        <v>-13.199162286798362</v>
      </c>
      <c r="R8" s="250">
        <f>$I$2*($L$1/$I$1)*'Straight Line Change'!AC8</f>
        <v>-11.313567674398596</v>
      </c>
      <c r="S8" s="250">
        <f>$I$2*($L$1/$I$1)*'Straight Line Change'!AD8</f>
        <v>-9.4279730619988307</v>
      </c>
      <c r="T8" s="250">
        <f>$I$2*($L$1/$I$1)*'Straight Line Change'!AE8</f>
        <v>-7.542378449599064</v>
      </c>
      <c r="U8" s="250">
        <f>$I$2*($L$1/$I$1)*'Straight Line Change'!AF8</f>
        <v>-5.6567838371992982</v>
      </c>
      <c r="V8" s="250">
        <f>$I$2*($L$1/$I$1)*'Straight Line Change'!AG8</f>
        <v>-3.771189224799532</v>
      </c>
      <c r="W8" s="250">
        <f>$I$2*($L$1/$I$1)*'Straight Line Change'!AH8</f>
        <v>-1.885594612399766</v>
      </c>
      <c r="X8" s="250">
        <f>$I$2*($L$1/$I$1)*'Straight Line Change'!AI8</f>
        <v>0</v>
      </c>
    </row>
    <row r="9" spans="1:24" ht="15" x14ac:dyDescent="0.25">
      <c r="A9" s="217" t="s">
        <v>286</v>
      </c>
      <c r="B9" s="217" t="s">
        <v>258</v>
      </c>
      <c r="C9" s="217" t="s">
        <v>452</v>
      </c>
      <c r="D9" s="250">
        <f>$I$2*($L$1/$I$1)*'Straight Line Change'!O9</f>
        <v>-42.607754542628705</v>
      </c>
      <c r="E9" s="250">
        <f>$I$2*($L$1/$I$1)*'Straight Line Change'!P9</f>
        <v>-40.47736681549727</v>
      </c>
      <c r="F9" s="250">
        <f>$I$2*($L$1/$I$1)*'Straight Line Change'!Q9</f>
        <v>-38.346979088365828</v>
      </c>
      <c r="G9" s="250">
        <f>$I$2*($L$1/$I$1)*'Straight Line Change'!R9</f>
        <v>-36.216591361234393</v>
      </c>
      <c r="H9" s="250">
        <f>$I$2*($L$1/$I$1)*'Straight Line Change'!S9</f>
        <v>-34.086203634102958</v>
      </c>
      <c r="I9" s="250">
        <f>$I$2*($L$1/$I$1)*'Straight Line Change'!T9</f>
        <v>-31.95581590697152</v>
      </c>
      <c r="J9" s="250">
        <f>$I$2*($L$1/$I$1)*'Straight Line Change'!U9</f>
        <v>-29.825428179840085</v>
      </c>
      <c r="K9" s="250">
        <f>$I$2*($L$1/$I$1)*'Straight Line Change'!V9</f>
        <v>-27.69504045270865</v>
      </c>
      <c r="L9" s="250">
        <f>$I$2*($L$1/$I$1)*'Straight Line Change'!W9</f>
        <v>-25.564652725577215</v>
      </c>
      <c r="M9" s="250">
        <f>$I$2*($L$1/$I$1)*'Straight Line Change'!X9</f>
        <v>-23.43426499844578</v>
      </c>
      <c r="N9" s="250">
        <f>$I$2*($L$1/$I$1)*'Straight Line Change'!Y9</f>
        <v>-21.303877271314345</v>
      </c>
      <c r="O9" s="250">
        <f>$I$2*($L$1/$I$1)*'Straight Line Change'!Z9</f>
        <v>-19.17348954418291</v>
      </c>
      <c r="P9" s="250">
        <f>$I$2*($L$1/$I$1)*'Straight Line Change'!AA9</f>
        <v>-17.043101817051472</v>
      </c>
      <c r="Q9" s="250">
        <f>$I$2*($L$1/$I$1)*'Straight Line Change'!AB9</f>
        <v>-14.912714089920035</v>
      </c>
      <c r="R9" s="250">
        <f>$I$2*($L$1/$I$1)*'Straight Line Change'!AC9</f>
        <v>-12.782326362788597</v>
      </c>
      <c r="S9" s="250">
        <f>$I$2*($L$1/$I$1)*'Straight Line Change'!AD9</f>
        <v>-10.65193863565716</v>
      </c>
      <c r="T9" s="250">
        <f>$I$2*($L$1/$I$1)*'Straight Line Change'!AE9</f>
        <v>-8.5215509085257235</v>
      </c>
      <c r="U9" s="250">
        <f>$I$2*($L$1/$I$1)*'Straight Line Change'!AF9</f>
        <v>-6.3911631813942869</v>
      </c>
      <c r="V9" s="250">
        <f>$I$2*($L$1/$I$1)*'Straight Line Change'!AG9</f>
        <v>-4.2607754542628511</v>
      </c>
      <c r="W9" s="250">
        <f>$I$2*($L$1/$I$1)*'Straight Line Change'!AH9</f>
        <v>-2.130387727131414</v>
      </c>
      <c r="X9" s="250">
        <f>$I$2*($L$1/$I$1)*'Straight Line Change'!AI9</f>
        <v>0</v>
      </c>
    </row>
    <row r="10" spans="1:24" ht="15" x14ac:dyDescent="0.25">
      <c r="A10" s="244" t="s">
        <v>286</v>
      </c>
      <c r="B10" s="244" t="s">
        <v>258</v>
      </c>
      <c r="C10" s="244" t="s">
        <v>99</v>
      </c>
      <c r="D10" s="252">
        <f t="shared" ref="D10:E10" si="0">SUM(D6:D8)</f>
        <v>-132.69402978339679</v>
      </c>
      <c r="E10" s="252">
        <f t="shared" si="0"/>
        <v>-126.05932829422693</v>
      </c>
      <c r="F10" s="252">
        <f>SUM(F6:F8)</f>
        <v>-119.4246268050571</v>
      </c>
      <c r="G10" s="252">
        <f t="shared" ref="G10:X10" si="1">SUM(G6:G8)</f>
        <v>-112.78992531588726</v>
      </c>
      <c r="H10" s="252">
        <f t="shared" si="1"/>
        <v>-106.15522382671742</v>
      </c>
      <c r="I10" s="252">
        <f t="shared" si="1"/>
        <v>-99.52052233754759</v>
      </c>
      <c r="J10" s="252">
        <f t="shared" si="1"/>
        <v>-92.885820848377747</v>
      </c>
      <c r="K10" s="252">
        <f t="shared" si="1"/>
        <v>-86.251119359207905</v>
      </c>
      <c r="L10" s="252">
        <f t="shared" si="1"/>
        <v>-79.616417870038063</v>
      </c>
      <c r="M10" s="252">
        <f t="shared" si="1"/>
        <v>-72.981716380868221</v>
      </c>
      <c r="N10" s="252">
        <f t="shared" si="1"/>
        <v>-66.347014891698393</v>
      </c>
      <c r="O10" s="252">
        <f t="shared" si="1"/>
        <v>-59.712313402528551</v>
      </c>
      <c r="P10" s="252">
        <f t="shared" si="1"/>
        <v>-53.077611913358716</v>
      </c>
      <c r="Q10" s="252">
        <f t="shared" si="1"/>
        <v>-46.442910424188881</v>
      </c>
      <c r="R10" s="252">
        <f t="shared" si="1"/>
        <v>-39.808208935019046</v>
      </c>
      <c r="S10" s="252">
        <f t="shared" si="1"/>
        <v>-33.173507445849204</v>
      </c>
      <c r="T10" s="252">
        <f t="shared" si="1"/>
        <v>-26.538805956679365</v>
      </c>
      <c r="U10" s="252">
        <f t="shared" si="1"/>
        <v>-19.904104467509526</v>
      </c>
      <c r="V10" s="252">
        <f t="shared" si="1"/>
        <v>-13.26940297833969</v>
      </c>
      <c r="W10" s="252">
        <f t="shared" si="1"/>
        <v>-6.6347014891698519</v>
      </c>
      <c r="X10" s="252">
        <f t="shared" si="1"/>
        <v>0</v>
      </c>
    </row>
    <row r="11" spans="1:24" ht="15" x14ac:dyDescent="0.25">
      <c r="A11" s="218" t="s">
        <v>286</v>
      </c>
      <c r="B11" s="218" t="s">
        <v>259</v>
      </c>
      <c r="C11" s="218" t="s">
        <v>0</v>
      </c>
      <c r="D11" s="251">
        <f>$I$2*($L$1/$I$1)*'Straight Line Change'!O21</f>
        <v>-7.0753660440984198E-3</v>
      </c>
      <c r="E11" s="251">
        <f>$I$2*($L$1/$I$1)*'Straight Line Change'!P21</f>
        <v>-6.7215977418934999E-3</v>
      </c>
      <c r="F11" s="251">
        <f>$I$2*($L$1/$I$1)*'Straight Line Change'!Q21</f>
        <v>-6.3678294396885791E-3</v>
      </c>
      <c r="G11" s="251">
        <f>$I$2*($L$1/$I$1)*'Straight Line Change'!R21</f>
        <v>-6.0140611374836584E-3</v>
      </c>
      <c r="H11" s="251">
        <f>$I$2*($L$1/$I$1)*'Straight Line Change'!S21</f>
        <v>-5.6602928352787376E-3</v>
      </c>
      <c r="I11" s="251">
        <f>$I$2*($L$1/$I$1)*'Straight Line Change'!T21</f>
        <v>-5.3065245330738168E-3</v>
      </c>
      <c r="J11" s="251">
        <f>$I$2*($L$1/$I$1)*'Straight Line Change'!U21</f>
        <v>-4.952756230868896E-3</v>
      </c>
      <c r="K11" s="251">
        <f>$I$2*($L$1/$I$1)*'Straight Line Change'!V21</f>
        <v>-4.5989879286639753E-3</v>
      </c>
      <c r="L11" s="251">
        <f>$I$2*($L$1/$I$1)*'Straight Line Change'!W21</f>
        <v>-4.2452196264590545E-3</v>
      </c>
      <c r="M11" s="251">
        <f>$I$2*($L$1/$I$1)*'Straight Line Change'!X21</f>
        <v>-3.8914513242541329E-3</v>
      </c>
      <c r="N11" s="251">
        <f>$I$2*($L$1/$I$1)*'Straight Line Change'!Y21</f>
        <v>-3.5376830220492116E-3</v>
      </c>
      <c r="O11" s="251">
        <f>$I$2*($L$1/$I$1)*'Straight Line Change'!Z21</f>
        <v>-3.1839147198442904E-3</v>
      </c>
      <c r="P11" s="251">
        <f>$I$2*($L$1/$I$1)*'Straight Line Change'!AA21</f>
        <v>-2.8301464176393692E-3</v>
      </c>
      <c r="Q11" s="251">
        <f>$I$2*($L$1/$I$1)*'Straight Line Change'!AB21</f>
        <v>-2.476378115434448E-3</v>
      </c>
      <c r="R11" s="251">
        <f>$I$2*($L$1/$I$1)*'Straight Line Change'!AC21</f>
        <v>-2.1226098132295272E-3</v>
      </c>
      <c r="S11" s="251">
        <f>$I$2*($L$1/$I$1)*'Straight Line Change'!AD21</f>
        <v>-1.768841511024606E-3</v>
      </c>
      <c r="T11" s="251">
        <f>$I$2*($L$1/$I$1)*'Straight Line Change'!AE21</f>
        <v>-1.415073208819685E-3</v>
      </c>
      <c r="U11" s="251">
        <f>$I$2*($L$1/$I$1)*'Straight Line Change'!AF21</f>
        <v>-1.0613049066147641E-3</v>
      </c>
      <c r="V11" s="251">
        <f>$I$2*($L$1/$I$1)*'Straight Line Change'!AG21</f>
        <v>-7.0753660440984318E-4</v>
      </c>
      <c r="W11" s="251">
        <f>$I$2*($L$1/$I$1)*'Straight Line Change'!AH21</f>
        <v>-3.5376830220492218E-4</v>
      </c>
      <c r="X11" s="251">
        <f>$I$2*($L$1/$I$1)*'Straight Line Change'!AI21</f>
        <v>0</v>
      </c>
    </row>
    <row r="12" spans="1:24" ht="15" x14ac:dyDescent="0.25">
      <c r="A12" s="218" t="s">
        <v>286</v>
      </c>
      <c r="B12" s="218" t="s">
        <v>259</v>
      </c>
      <c r="C12" s="218" t="s">
        <v>451</v>
      </c>
      <c r="D12" s="251">
        <f>$I$2*($L$1/$I$1)*'Straight Line Change'!O22</f>
        <v>-9.5841326671422412E-3</v>
      </c>
      <c r="E12" s="251">
        <f>$I$2*($L$1/$I$1)*'Straight Line Change'!P22</f>
        <v>-9.1049260337851302E-3</v>
      </c>
      <c r="F12" s="251">
        <f>$I$2*($L$1/$I$1)*'Straight Line Change'!Q22</f>
        <v>-8.6257194004280176E-3</v>
      </c>
      <c r="G12" s="251">
        <f>$I$2*($L$1/$I$1)*'Straight Line Change'!R22</f>
        <v>-8.1465127670709049E-3</v>
      </c>
      <c r="H12" s="251">
        <f>$I$2*($L$1/$I$1)*'Straight Line Change'!S22</f>
        <v>-7.6673061337137931E-3</v>
      </c>
      <c r="I12" s="251">
        <f>$I$2*($L$1/$I$1)*'Straight Line Change'!T22</f>
        <v>-7.1880995003566813E-3</v>
      </c>
      <c r="J12" s="251">
        <f>$I$2*($L$1/$I$1)*'Straight Line Change'!U22</f>
        <v>-6.7088928669995695E-3</v>
      </c>
      <c r="K12" s="251">
        <f>$I$2*($L$1/$I$1)*'Straight Line Change'!V22</f>
        <v>-6.2296862336424568E-3</v>
      </c>
      <c r="L12" s="251">
        <f>$I$2*($L$1/$I$1)*'Straight Line Change'!W22</f>
        <v>-5.750479600285345E-3</v>
      </c>
      <c r="M12" s="251">
        <f>$I$2*($L$1/$I$1)*'Straight Line Change'!X22</f>
        <v>-5.2712729669282333E-3</v>
      </c>
      <c r="N12" s="251">
        <f>$I$2*($L$1/$I$1)*'Straight Line Change'!Y22</f>
        <v>-4.7920663335711206E-3</v>
      </c>
      <c r="O12" s="251">
        <f>$I$2*($L$1/$I$1)*'Straight Line Change'!Z22</f>
        <v>-4.3128597002140079E-3</v>
      </c>
      <c r="P12" s="251">
        <f>$I$2*($L$1/$I$1)*'Straight Line Change'!AA22</f>
        <v>-3.8336530668568957E-3</v>
      </c>
      <c r="Q12" s="251">
        <f>$I$2*($L$1/$I$1)*'Straight Line Change'!AB22</f>
        <v>-3.354446433499783E-3</v>
      </c>
      <c r="R12" s="251">
        <f>$I$2*($L$1/$I$1)*'Straight Line Change'!AC22</f>
        <v>-2.8752398001426704E-3</v>
      </c>
      <c r="S12" s="251">
        <f>$I$2*($L$1/$I$1)*'Straight Line Change'!AD22</f>
        <v>-2.3960331667855577E-3</v>
      </c>
      <c r="T12" s="251">
        <f>$I$2*($L$1/$I$1)*'Straight Line Change'!AE22</f>
        <v>-1.9168265334284455E-3</v>
      </c>
      <c r="U12" s="251">
        <f>$I$2*($L$1/$I$1)*'Straight Line Change'!AF22</f>
        <v>-1.4376199000713332E-3</v>
      </c>
      <c r="V12" s="251">
        <f>$I$2*($L$1/$I$1)*'Straight Line Change'!AG22</f>
        <v>-9.5841326671422089E-4</v>
      </c>
      <c r="W12" s="251">
        <f>$I$2*($L$1/$I$1)*'Straight Line Change'!AH22</f>
        <v>-4.7920663335710844E-4</v>
      </c>
      <c r="X12" s="251">
        <f>$I$2*($L$1/$I$1)*'Straight Line Change'!AI22</f>
        <v>0</v>
      </c>
    </row>
    <row r="13" spans="1:24" ht="15" x14ac:dyDescent="0.25">
      <c r="A13" s="218" t="s">
        <v>286</v>
      </c>
      <c r="B13" s="218" t="s">
        <v>259</v>
      </c>
      <c r="C13" s="218" t="s">
        <v>1</v>
      </c>
      <c r="D13" s="251">
        <f>$I$2*($L$1/$I$1)*'Straight Line Change'!O23</f>
        <v>-1.1780744930122109E-2</v>
      </c>
      <c r="E13" s="251">
        <f>$I$2*($L$1/$I$1)*'Straight Line Change'!P23</f>
        <v>-1.1191707683616003E-2</v>
      </c>
      <c r="F13" s="251">
        <f>$I$2*($L$1/$I$1)*'Straight Line Change'!Q23</f>
        <v>-1.0602670437109895E-2</v>
      </c>
      <c r="G13" s="251">
        <f>$I$2*($L$1/$I$1)*'Straight Line Change'!R23</f>
        <v>-1.0013633190603789E-2</v>
      </c>
      <c r="H13" s="251">
        <f>$I$2*($L$1/$I$1)*'Straight Line Change'!S23</f>
        <v>-9.4245959440976829E-3</v>
      </c>
      <c r="I13" s="251">
        <f>$I$2*($L$1/$I$1)*'Straight Line Change'!T23</f>
        <v>-8.8355586975915768E-3</v>
      </c>
      <c r="J13" s="251">
        <f>$I$2*($L$1/$I$1)*'Straight Line Change'!U23</f>
        <v>-8.2465214510854725E-3</v>
      </c>
      <c r="K13" s="251">
        <f>$I$2*($L$1/$I$1)*'Straight Line Change'!V23</f>
        <v>-7.6574842045793665E-3</v>
      </c>
      <c r="L13" s="251">
        <f>$I$2*($L$1/$I$1)*'Straight Line Change'!W23</f>
        <v>-7.0684469580732613E-3</v>
      </c>
      <c r="M13" s="251">
        <f>$I$2*($L$1/$I$1)*'Straight Line Change'!X23</f>
        <v>-6.4794097115671552E-3</v>
      </c>
      <c r="N13" s="251">
        <f>$I$2*($L$1/$I$1)*'Straight Line Change'!Y23</f>
        <v>-5.8903724650610501E-3</v>
      </c>
      <c r="O13" s="251">
        <f>$I$2*($L$1/$I$1)*'Straight Line Change'!Z23</f>
        <v>-5.3013352185549449E-3</v>
      </c>
      <c r="P13" s="251">
        <f>$I$2*($L$1/$I$1)*'Straight Line Change'!AA23</f>
        <v>-4.7122979720488397E-3</v>
      </c>
      <c r="Q13" s="251">
        <f>$I$2*($L$1/$I$1)*'Straight Line Change'!AB23</f>
        <v>-4.1232607255427337E-3</v>
      </c>
      <c r="R13" s="251">
        <f>$I$2*($L$1/$I$1)*'Straight Line Change'!AC23</f>
        <v>-3.5342234790366276E-3</v>
      </c>
      <c r="S13" s="251">
        <f>$I$2*($L$1/$I$1)*'Straight Line Change'!AD23</f>
        <v>-2.9451862325305216E-3</v>
      </c>
      <c r="T13" s="251">
        <f>$I$2*($L$1/$I$1)*'Straight Line Change'!AE23</f>
        <v>-2.3561489860244155E-3</v>
      </c>
      <c r="U13" s="251">
        <f>$I$2*($L$1/$I$1)*'Straight Line Change'!AF23</f>
        <v>-1.7671117395183097E-3</v>
      </c>
      <c r="V13" s="251">
        <f>$I$2*($L$1/$I$1)*'Straight Line Change'!AG23</f>
        <v>-1.1780744930122036E-3</v>
      </c>
      <c r="W13" s="251">
        <f>$I$2*($L$1/$I$1)*'Straight Line Change'!AH23</f>
        <v>-5.8903724650609791E-4</v>
      </c>
      <c r="X13" s="251">
        <f>$I$2*($L$1/$I$1)*'Straight Line Change'!AI23</f>
        <v>0</v>
      </c>
    </row>
    <row r="14" spans="1:24" ht="15" x14ac:dyDescent="0.25">
      <c r="A14" s="218" t="s">
        <v>286</v>
      </c>
      <c r="B14" s="218" t="s">
        <v>259</v>
      </c>
      <c r="C14" s="218" t="s">
        <v>452</v>
      </c>
      <c r="D14" s="251">
        <f>$I$2*($L$1/$I$1)*'Straight Line Change'!O24</f>
        <v>-7.649173345649754E-3</v>
      </c>
      <c r="E14" s="251">
        <f>$I$2*($L$1/$I$1)*'Straight Line Change'!P24</f>
        <v>-7.2667146783672665E-3</v>
      </c>
      <c r="F14" s="251">
        <f>$I$2*($L$1/$I$1)*'Straight Line Change'!Q24</f>
        <v>-6.884256011084779E-3</v>
      </c>
      <c r="G14" s="251">
        <f>$I$2*($L$1/$I$1)*'Straight Line Change'!R24</f>
        <v>-6.5017973438022915E-3</v>
      </c>
      <c r="H14" s="251">
        <f>$I$2*($L$1/$I$1)*'Straight Line Change'!S24</f>
        <v>-6.1193386765198031E-3</v>
      </c>
      <c r="I14" s="251">
        <f>$I$2*($L$1/$I$1)*'Straight Line Change'!T24</f>
        <v>-5.7368800092373155E-3</v>
      </c>
      <c r="J14" s="251">
        <f>$I$2*($L$1/$I$1)*'Straight Line Change'!U24</f>
        <v>-5.354421341954828E-3</v>
      </c>
      <c r="K14" s="251">
        <f>$I$2*($L$1/$I$1)*'Straight Line Change'!V24</f>
        <v>-4.9719626746723405E-3</v>
      </c>
      <c r="L14" s="251">
        <f>$I$2*($L$1/$I$1)*'Straight Line Change'!W24</f>
        <v>-4.5895040073898529E-3</v>
      </c>
      <c r="M14" s="251">
        <f>$I$2*($L$1/$I$1)*'Straight Line Change'!X24</f>
        <v>-4.2070453401073645E-3</v>
      </c>
      <c r="N14" s="251">
        <f>$I$2*($L$1/$I$1)*'Straight Line Change'!Y24</f>
        <v>-3.824586672824877E-3</v>
      </c>
      <c r="O14" s="251">
        <f>$I$2*($L$1/$I$1)*'Straight Line Change'!Z24</f>
        <v>-3.4421280055423895E-3</v>
      </c>
      <c r="P14" s="251">
        <f>$I$2*($L$1/$I$1)*'Straight Line Change'!AA24</f>
        <v>-3.0596693382599015E-3</v>
      </c>
      <c r="Q14" s="251">
        <f>$I$2*($L$1/$I$1)*'Straight Line Change'!AB24</f>
        <v>-2.677210670977414E-3</v>
      </c>
      <c r="R14" s="251">
        <f>$I$2*($L$1/$I$1)*'Straight Line Change'!AC24</f>
        <v>-2.2947520036949265E-3</v>
      </c>
      <c r="S14" s="251">
        <f>$I$2*($L$1/$I$1)*'Straight Line Change'!AD24</f>
        <v>-1.9122933364124385E-3</v>
      </c>
      <c r="T14" s="251">
        <f>$I$2*($L$1/$I$1)*'Straight Line Change'!AE24</f>
        <v>-1.5298346691299508E-3</v>
      </c>
      <c r="U14" s="251">
        <f>$I$2*($L$1/$I$1)*'Straight Line Change'!AF24</f>
        <v>-1.1473760018474632E-3</v>
      </c>
      <c r="V14" s="251">
        <f>$I$2*($L$1/$I$1)*'Straight Line Change'!AG24</f>
        <v>-7.6491733456497538E-4</v>
      </c>
      <c r="W14" s="251">
        <f>$I$2*($L$1/$I$1)*'Straight Line Change'!AH24</f>
        <v>-3.8245866728248769E-4</v>
      </c>
      <c r="X14" s="251">
        <f>$I$2*($L$1/$I$1)*'Straight Line Change'!AI24</f>
        <v>0</v>
      </c>
    </row>
    <row r="15" spans="1:24" ht="15" x14ac:dyDescent="0.25">
      <c r="A15" s="244" t="s">
        <v>286</v>
      </c>
      <c r="B15" s="244" t="s">
        <v>259</v>
      </c>
      <c r="C15" s="244" t="s">
        <v>99</v>
      </c>
      <c r="D15" s="252">
        <f t="shared" ref="D15:E15" si="2">SUM(D11:D13)</f>
        <v>-2.8440243641362772E-2</v>
      </c>
      <c r="E15" s="252">
        <f t="shared" si="2"/>
        <v>-2.7018231459294634E-2</v>
      </c>
      <c r="F15" s="252">
        <f>SUM(F11:F13)</f>
        <v>-2.5596219277226492E-2</v>
      </c>
      <c r="G15" s="252">
        <f t="shared" ref="G15:X15" si="3">SUM(G11:G13)</f>
        <v>-2.417420709515835E-2</v>
      </c>
      <c r="H15" s="252">
        <f t="shared" si="3"/>
        <v>-2.2752194913090214E-2</v>
      </c>
      <c r="I15" s="252">
        <f t="shared" si="3"/>
        <v>-2.1330182731022072E-2</v>
      </c>
      <c r="J15" s="252">
        <f t="shared" si="3"/>
        <v>-1.9908170548953941E-2</v>
      </c>
      <c r="K15" s="252">
        <f t="shared" si="3"/>
        <v>-1.8486158366885799E-2</v>
      </c>
      <c r="L15" s="252">
        <f t="shared" si="3"/>
        <v>-1.706414618481766E-2</v>
      </c>
      <c r="M15" s="252">
        <f t="shared" si="3"/>
        <v>-1.5642134002749521E-2</v>
      </c>
      <c r="N15" s="252">
        <f t="shared" si="3"/>
        <v>-1.4220121820681383E-2</v>
      </c>
      <c r="O15" s="252">
        <f t="shared" si="3"/>
        <v>-1.2798109638613244E-2</v>
      </c>
      <c r="P15" s="252">
        <f t="shared" si="3"/>
        <v>-1.1376097456545105E-2</v>
      </c>
      <c r="Q15" s="252">
        <f t="shared" si="3"/>
        <v>-9.9540852744769651E-3</v>
      </c>
      <c r="R15" s="252">
        <f t="shared" si="3"/>
        <v>-8.5320730924088248E-3</v>
      </c>
      <c r="S15" s="252">
        <f t="shared" si="3"/>
        <v>-7.1100609103406853E-3</v>
      </c>
      <c r="T15" s="252">
        <f t="shared" si="3"/>
        <v>-5.6880487282725458E-3</v>
      </c>
      <c r="U15" s="252">
        <f t="shared" si="3"/>
        <v>-4.2660365462044072E-3</v>
      </c>
      <c r="V15" s="252">
        <f t="shared" si="3"/>
        <v>-2.8440243641362677E-3</v>
      </c>
      <c r="W15" s="252">
        <f t="shared" si="3"/>
        <v>-1.4220121820681286E-3</v>
      </c>
      <c r="X15" s="252">
        <f t="shared" si="3"/>
        <v>0</v>
      </c>
    </row>
    <row r="16" spans="1:24" ht="15" x14ac:dyDescent="0.25">
      <c r="A16" s="217" t="s">
        <v>286</v>
      </c>
      <c r="B16" s="217" t="s">
        <v>260</v>
      </c>
      <c r="C16" s="217" t="s">
        <v>0</v>
      </c>
      <c r="D16" s="250">
        <f>$I$2*($L$1/$I$1)*'Straight Line Change'!O36</f>
        <v>-9.7044421189136862</v>
      </c>
      <c r="E16" s="250">
        <f>$I$2*($L$1/$I$1)*'Straight Line Change'!P36</f>
        <v>-9.2192200129680018</v>
      </c>
      <c r="F16" s="250">
        <f>$I$2*($L$1/$I$1)*'Straight Line Change'!Q36</f>
        <v>-8.7339979070223173</v>
      </c>
      <c r="G16" s="250">
        <f>$I$2*($L$1/$I$1)*'Straight Line Change'!R36</f>
        <v>-8.2487758010766328</v>
      </c>
      <c r="H16" s="250">
        <f>$I$2*($L$1/$I$1)*'Straight Line Change'!S36</f>
        <v>-7.7635536951309492</v>
      </c>
      <c r="I16" s="250">
        <f>$I$2*($L$1/$I$1)*'Straight Line Change'!T36</f>
        <v>-7.2783315891852647</v>
      </c>
      <c r="J16" s="250">
        <f>$I$2*($L$1/$I$1)*'Straight Line Change'!U36</f>
        <v>-6.7931094832395802</v>
      </c>
      <c r="K16" s="250">
        <f>$I$2*($L$1/$I$1)*'Straight Line Change'!V36</f>
        <v>-6.3078873772938957</v>
      </c>
      <c r="L16" s="250">
        <f>$I$2*($L$1/$I$1)*'Straight Line Change'!W36</f>
        <v>-5.8226652713482112</v>
      </c>
      <c r="M16" s="250">
        <f>$I$2*($L$1/$I$1)*'Straight Line Change'!X36</f>
        <v>-5.3374431654025276</v>
      </c>
      <c r="N16" s="250">
        <f>$I$2*($L$1/$I$1)*'Straight Line Change'!Y36</f>
        <v>-4.8522210594568431</v>
      </c>
      <c r="O16" s="250">
        <f>$I$2*($L$1/$I$1)*'Straight Line Change'!Z36</f>
        <v>-4.3669989535111586</v>
      </c>
      <c r="P16" s="250">
        <f>$I$2*($L$1/$I$1)*'Straight Line Change'!AA36</f>
        <v>-3.8817768475654733</v>
      </c>
      <c r="Q16" s="250">
        <f>$I$2*($L$1/$I$1)*'Straight Line Change'!AB36</f>
        <v>-3.3965547416197888</v>
      </c>
      <c r="R16" s="250">
        <f>$I$2*($L$1/$I$1)*'Straight Line Change'!AC36</f>
        <v>-2.9113326356741038</v>
      </c>
      <c r="S16" s="250">
        <f>$I$2*($L$1/$I$1)*'Straight Line Change'!AD36</f>
        <v>-2.4261105297284189</v>
      </c>
      <c r="T16" s="250">
        <f>$I$2*($L$1/$I$1)*'Straight Line Change'!AE36</f>
        <v>-1.9408884237827344</v>
      </c>
      <c r="U16" s="250">
        <f>$I$2*($L$1/$I$1)*'Straight Line Change'!AF36</f>
        <v>-1.4556663178370497</v>
      </c>
      <c r="V16" s="250">
        <f>$I$2*($L$1/$I$1)*'Straight Line Change'!AG36</f>
        <v>-0.9704442118913652</v>
      </c>
      <c r="W16" s="250">
        <f>$I$2*($L$1/$I$1)*'Straight Line Change'!AH36</f>
        <v>-0.4852221059456806</v>
      </c>
      <c r="X16" s="250">
        <f>$I$2*($L$1/$I$1)*'Straight Line Change'!AI36</f>
        <v>0</v>
      </c>
    </row>
    <row r="17" spans="1:24" ht="15" x14ac:dyDescent="0.25">
      <c r="A17" s="217" t="s">
        <v>286</v>
      </c>
      <c r="B17" s="217" t="s">
        <v>260</v>
      </c>
      <c r="C17" s="217" t="s">
        <v>451</v>
      </c>
      <c r="D17" s="250">
        <f>$I$2*($L$1/$I$1)*'Straight Line Change'!O37</f>
        <v>-23.085501794369947</v>
      </c>
      <c r="E17" s="250">
        <f>$I$2*($L$1/$I$1)*'Straight Line Change'!P37</f>
        <v>-21.931226704651447</v>
      </c>
      <c r="F17" s="250">
        <f>$I$2*($L$1/$I$1)*'Straight Line Change'!Q37</f>
        <v>-20.776951614932948</v>
      </c>
      <c r="G17" s="250">
        <f>$I$2*($L$1/$I$1)*'Straight Line Change'!R37</f>
        <v>-19.622676525214448</v>
      </c>
      <c r="H17" s="250">
        <f>$I$2*($L$1/$I$1)*'Straight Line Change'!S37</f>
        <v>-18.468401435495952</v>
      </c>
      <c r="I17" s="250">
        <f>$I$2*($L$1/$I$1)*'Straight Line Change'!T37</f>
        <v>-17.314126345777453</v>
      </c>
      <c r="J17" s="250">
        <f>$I$2*($L$1/$I$1)*'Straight Line Change'!U37</f>
        <v>-16.159851256058957</v>
      </c>
      <c r="K17" s="250">
        <f>$I$2*($L$1/$I$1)*'Straight Line Change'!V37</f>
        <v>-15.005576166340459</v>
      </c>
      <c r="L17" s="250">
        <f>$I$2*($L$1/$I$1)*'Straight Line Change'!W37</f>
        <v>-13.851301076621962</v>
      </c>
      <c r="M17" s="250">
        <f>$I$2*($L$1/$I$1)*'Straight Line Change'!X37</f>
        <v>-12.697025986903464</v>
      </c>
      <c r="N17" s="250">
        <f>$I$2*($L$1/$I$1)*'Straight Line Change'!Y37</f>
        <v>-11.542750897184966</v>
      </c>
      <c r="O17" s="250">
        <f>$I$2*($L$1/$I$1)*'Straight Line Change'!Z37</f>
        <v>-10.38847580746647</v>
      </c>
      <c r="P17" s="250">
        <f>$I$2*($L$1/$I$1)*'Straight Line Change'!AA37</f>
        <v>-9.2342007177479708</v>
      </c>
      <c r="Q17" s="250">
        <f>$I$2*($L$1/$I$1)*'Straight Line Change'!AB37</f>
        <v>-8.0799256280294731</v>
      </c>
      <c r="R17" s="250">
        <f>$I$2*($L$1/$I$1)*'Straight Line Change'!AC37</f>
        <v>-6.9256505383109745</v>
      </c>
      <c r="S17" s="250">
        <f>$I$2*($L$1/$I$1)*'Straight Line Change'!AD37</f>
        <v>-5.771375448592476</v>
      </c>
      <c r="T17" s="250">
        <f>$I$2*($L$1/$I$1)*'Straight Line Change'!AE37</f>
        <v>-4.6171003588739783</v>
      </c>
      <c r="U17" s="250">
        <f>$I$2*($L$1/$I$1)*'Straight Line Change'!AF37</f>
        <v>-3.4628252691554806</v>
      </c>
      <c r="V17" s="250">
        <f>$I$2*($L$1/$I$1)*'Straight Line Change'!AG37</f>
        <v>-2.3085501794369825</v>
      </c>
      <c r="W17" s="250">
        <f>$I$2*($L$1/$I$1)*'Straight Line Change'!AH37</f>
        <v>-1.1542750897184846</v>
      </c>
      <c r="X17" s="250">
        <f>$I$2*($L$1/$I$1)*'Straight Line Change'!AI37</f>
        <v>0</v>
      </c>
    </row>
    <row r="18" spans="1:24" ht="15" x14ac:dyDescent="0.25">
      <c r="A18" s="217" t="s">
        <v>286</v>
      </c>
      <c r="B18" s="217" t="s">
        <v>260</v>
      </c>
      <c r="C18" s="217" t="s">
        <v>1</v>
      </c>
      <c r="D18" s="250">
        <f>$I$2*($L$1/$I$1)*'Straight Line Change'!O38</f>
        <v>-13.643614488548817</v>
      </c>
      <c r="E18" s="250">
        <f>$I$2*($L$1/$I$1)*'Straight Line Change'!P38</f>
        <v>-12.961433764121377</v>
      </c>
      <c r="F18" s="250">
        <f>$I$2*($L$1/$I$1)*'Straight Line Change'!Q38</f>
        <v>-12.279253039693938</v>
      </c>
      <c r="G18" s="250">
        <f>$I$2*($L$1/$I$1)*'Straight Line Change'!R38</f>
        <v>-11.597072315266496</v>
      </c>
      <c r="H18" s="250">
        <f>$I$2*($L$1/$I$1)*'Straight Line Change'!S38</f>
        <v>-10.914891590839057</v>
      </c>
      <c r="I18" s="250">
        <f>$I$2*($L$1/$I$1)*'Straight Line Change'!T38</f>
        <v>-10.232710866411617</v>
      </c>
      <c r="J18" s="250">
        <f>$I$2*($L$1/$I$1)*'Straight Line Change'!U38</f>
        <v>-9.5505301419841775</v>
      </c>
      <c r="K18" s="250">
        <f>$I$2*($L$1/$I$1)*'Straight Line Change'!V38</f>
        <v>-8.8683494175567361</v>
      </c>
      <c r="L18" s="250">
        <f>$I$2*($L$1/$I$1)*'Straight Line Change'!W38</f>
        <v>-8.1861686931292947</v>
      </c>
      <c r="M18" s="250">
        <f>$I$2*($L$1/$I$1)*'Straight Line Change'!X38</f>
        <v>-7.5039879687018542</v>
      </c>
      <c r="N18" s="250">
        <f>$I$2*($L$1/$I$1)*'Straight Line Change'!Y38</f>
        <v>-6.8218072442744129</v>
      </c>
      <c r="O18" s="250">
        <f>$I$2*($L$1/$I$1)*'Straight Line Change'!Z38</f>
        <v>-6.1396265198469715</v>
      </c>
      <c r="P18" s="250">
        <f>$I$2*($L$1/$I$1)*'Straight Line Change'!AA38</f>
        <v>-5.457445795419531</v>
      </c>
      <c r="Q18" s="250">
        <f>$I$2*($L$1/$I$1)*'Straight Line Change'!AB38</f>
        <v>-4.7752650709920896</v>
      </c>
      <c r="R18" s="250">
        <f>$I$2*($L$1/$I$1)*'Straight Line Change'!AC38</f>
        <v>-4.0930843465646491</v>
      </c>
      <c r="S18" s="250">
        <f>$I$2*($L$1/$I$1)*'Straight Line Change'!AD38</f>
        <v>-3.4109036221372087</v>
      </c>
      <c r="T18" s="250">
        <f>$I$2*($L$1/$I$1)*'Straight Line Change'!AE38</f>
        <v>-2.7287228977097677</v>
      </c>
      <c r="U18" s="250">
        <f>$I$2*($L$1/$I$1)*'Straight Line Change'!AF38</f>
        <v>-2.0465421732823272</v>
      </c>
      <c r="V18" s="250">
        <f>$I$2*($L$1/$I$1)*'Straight Line Change'!AG38</f>
        <v>-1.3643614488548867</v>
      </c>
      <c r="W18" s="250">
        <f>$I$2*($L$1/$I$1)*'Straight Line Change'!AH38</f>
        <v>-0.68218072442744615</v>
      </c>
      <c r="X18" s="250">
        <f>$I$2*($L$1/$I$1)*'Straight Line Change'!AI38</f>
        <v>0</v>
      </c>
    </row>
    <row r="19" spans="1:24" ht="15" x14ac:dyDescent="0.25">
      <c r="A19" s="217" t="s">
        <v>286</v>
      </c>
      <c r="B19" s="217" t="s">
        <v>260</v>
      </c>
      <c r="C19" s="217" t="s">
        <v>452</v>
      </c>
      <c r="D19" s="250">
        <f>$I$2*($L$1/$I$1)*'Straight Line Change'!O39</f>
        <v>-18.014942088421407</v>
      </c>
      <c r="E19" s="250">
        <f>$I$2*($L$1/$I$1)*'Straight Line Change'!P39</f>
        <v>-17.114194984000338</v>
      </c>
      <c r="F19" s="250">
        <f>$I$2*($L$1/$I$1)*'Straight Line Change'!Q39</f>
        <v>-16.213447879579267</v>
      </c>
      <c r="G19" s="250">
        <f>$I$2*($L$1/$I$1)*'Straight Line Change'!R39</f>
        <v>-15.312700775158195</v>
      </c>
      <c r="H19" s="250">
        <f>$I$2*($L$1/$I$1)*'Straight Line Change'!S39</f>
        <v>-14.411953670737125</v>
      </c>
      <c r="I19" s="250">
        <f>$I$2*($L$1/$I$1)*'Straight Line Change'!T39</f>
        <v>-13.511206566316055</v>
      </c>
      <c r="J19" s="250">
        <f>$I$2*($L$1/$I$1)*'Straight Line Change'!U39</f>
        <v>-12.610459461894985</v>
      </c>
      <c r="K19" s="250">
        <f>$I$2*($L$1/$I$1)*'Straight Line Change'!V39</f>
        <v>-11.709712357473913</v>
      </c>
      <c r="L19" s="250">
        <f>$I$2*($L$1/$I$1)*'Straight Line Change'!W39</f>
        <v>-10.808965253052843</v>
      </c>
      <c r="M19" s="250">
        <f>$I$2*($L$1/$I$1)*'Straight Line Change'!X39</f>
        <v>-9.9082181486317733</v>
      </c>
      <c r="N19" s="250">
        <f>$I$2*($L$1/$I$1)*'Straight Line Change'!Y39</f>
        <v>-9.0074710442107033</v>
      </c>
      <c r="O19" s="250">
        <f>$I$2*($L$1/$I$1)*'Straight Line Change'!Z39</f>
        <v>-8.1067239397896333</v>
      </c>
      <c r="P19" s="250">
        <f>$I$2*($L$1/$I$1)*'Straight Line Change'!AA39</f>
        <v>-7.2059768353685651</v>
      </c>
      <c r="Q19" s="250">
        <f>$I$2*($L$1/$I$1)*'Straight Line Change'!AB39</f>
        <v>-6.3052297309474952</v>
      </c>
      <c r="R19" s="250">
        <f>$I$2*($L$1/$I$1)*'Straight Line Change'!AC39</f>
        <v>-5.4044826265264261</v>
      </c>
      <c r="S19" s="250">
        <f>$I$2*($L$1/$I$1)*'Straight Line Change'!AD39</f>
        <v>-4.5037355221053561</v>
      </c>
      <c r="T19" s="250">
        <f>$I$2*($L$1/$I$1)*'Straight Line Change'!AE39</f>
        <v>-3.6029884176842861</v>
      </c>
      <c r="U19" s="250">
        <f>$I$2*($L$1/$I$1)*'Straight Line Change'!AF39</f>
        <v>-2.7022413132632161</v>
      </c>
      <c r="V19" s="250">
        <f>$I$2*($L$1/$I$1)*'Straight Line Change'!AG39</f>
        <v>-1.8014942088421462</v>
      </c>
      <c r="W19" s="250">
        <f>$I$2*($L$1/$I$1)*'Straight Line Change'!AH39</f>
        <v>-0.90074710442107631</v>
      </c>
      <c r="X19" s="250">
        <f>$I$2*($L$1/$I$1)*'Straight Line Change'!AI39</f>
        <v>0</v>
      </c>
    </row>
    <row r="20" spans="1:24" ht="15" x14ac:dyDescent="0.25">
      <c r="A20" s="244" t="s">
        <v>286</v>
      </c>
      <c r="B20" s="244" t="s">
        <v>260</v>
      </c>
      <c r="C20" s="244" t="s">
        <v>99</v>
      </c>
      <c r="D20" s="252">
        <f t="shared" ref="D20:E20" si="4">SUM(D16:D18)</f>
        <v>-46.433558401832457</v>
      </c>
      <c r="E20" s="252">
        <f t="shared" si="4"/>
        <v>-44.111880481740826</v>
      </c>
      <c r="F20" s="252">
        <f>SUM(F16:F18)</f>
        <v>-41.790202561649203</v>
      </c>
      <c r="G20" s="252">
        <f t="shared" ref="G20:X20" si="5">SUM(G16:G18)</f>
        <v>-39.468524641557579</v>
      </c>
      <c r="H20" s="252">
        <f t="shared" si="5"/>
        <v>-37.146846721465955</v>
      </c>
      <c r="I20" s="252">
        <f t="shared" si="5"/>
        <v>-34.825168801374332</v>
      </c>
      <c r="J20" s="252">
        <f t="shared" si="5"/>
        <v>-32.503490881282715</v>
      </c>
      <c r="K20" s="252">
        <f t="shared" si="5"/>
        <v>-30.181812961191092</v>
      </c>
      <c r="L20" s="252">
        <f t="shared" si="5"/>
        <v>-27.860135041099468</v>
      </c>
      <c r="M20" s="252">
        <f t="shared" si="5"/>
        <v>-25.538457121007845</v>
      </c>
      <c r="N20" s="252">
        <f t="shared" si="5"/>
        <v>-23.216779200916225</v>
      </c>
      <c r="O20" s="252">
        <f t="shared" si="5"/>
        <v>-20.895101280824601</v>
      </c>
      <c r="P20" s="252">
        <f t="shared" si="5"/>
        <v>-18.573423360732974</v>
      </c>
      <c r="Q20" s="252">
        <f t="shared" si="5"/>
        <v>-16.251745440641351</v>
      </c>
      <c r="R20" s="252">
        <f t="shared" si="5"/>
        <v>-13.930067520549727</v>
      </c>
      <c r="S20" s="252">
        <f t="shared" si="5"/>
        <v>-11.608389600458104</v>
      </c>
      <c r="T20" s="252">
        <f t="shared" si="5"/>
        <v>-9.28671168036648</v>
      </c>
      <c r="U20" s="252">
        <f t="shared" si="5"/>
        <v>-6.9650337602748582</v>
      </c>
      <c r="V20" s="252">
        <f t="shared" si="5"/>
        <v>-4.6433558401832347</v>
      </c>
      <c r="W20" s="252">
        <f t="shared" si="5"/>
        <v>-2.3216779200916116</v>
      </c>
      <c r="X20" s="252">
        <f t="shared" si="5"/>
        <v>0</v>
      </c>
    </row>
    <row r="21" spans="1:24" ht="15" x14ac:dyDescent="0.25">
      <c r="A21" s="218" t="s">
        <v>286</v>
      </c>
      <c r="B21" s="218" t="s">
        <v>4</v>
      </c>
      <c r="C21" s="218" t="s">
        <v>0</v>
      </c>
      <c r="D21" s="251">
        <f>$I$2*($L$2/$I$1)*'Straight Line Change'!O51</f>
        <v>-77.478862709223492</v>
      </c>
      <c r="E21" s="251">
        <f>$I$2*($L$2/$I$1)*'Straight Line Change'!P51</f>
        <v>-73.604919573762317</v>
      </c>
      <c r="F21" s="251">
        <f>$I$2*($L$2/$I$1)*'Straight Line Change'!Q51</f>
        <v>-69.730976438301141</v>
      </c>
      <c r="G21" s="251">
        <f>$I$2*($L$2/$I$1)*'Straight Line Change'!R51</f>
        <v>-65.857033302839966</v>
      </c>
      <c r="H21" s="251">
        <f>$I$2*($L$2/$I$1)*'Straight Line Change'!S51</f>
        <v>-61.983090167378791</v>
      </c>
      <c r="I21" s="251">
        <f>$I$2*($L$2/$I$1)*'Straight Line Change'!T51</f>
        <v>-58.109147031917615</v>
      </c>
      <c r="J21" s="251">
        <f>$I$2*($L$2/$I$1)*'Straight Line Change'!U51</f>
        <v>-54.23520389645644</v>
      </c>
      <c r="K21" s="251">
        <f>$I$2*($L$2/$I$1)*'Straight Line Change'!V51</f>
        <v>-50.361260760995265</v>
      </c>
      <c r="L21" s="251">
        <f>$I$2*($L$2/$I$1)*'Straight Line Change'!W51</f>
        <v>-46.487317625534089</v>
      </c>
      <c r="M21" s="251">
        <f>$I$2*($L$2/$I$1)*'Straight Line Change'!X51</f>
        <v>-42.613374490072907</v>
      </c>
      <c r="N21" s="251">
        <f>$I$2*($L$2/$I$1)*'Straight Line Change'!Y51</f>
        <v>-38.739431354611732</v>
      </c>
      <c r="O21" s="251">
        <f>$I$2*($L$2/$I$1)*'Straight Line Change'!Z51</f>
        <v>-34.865488219150556</v>
      </c>
      <c r="P21" s="251">
        <f>$I$2*($L$2/$I$1)*'Straight Line Change'!AA51</f>
        <v>-30.991545083689381</v>
      </c>
      <c r="Q21" s="251">
        <f>$I$2*($L$2/$I$1)*'Straight Line Change'!AB51</f>
        <v>-27.117601948228206</v>
      </c>
      <c r="R21" s="251">
        <f>$I$2*($L$2/$I$1)*'Straight Line Change'!AC51</f>
        <v>-23.24365881276703</v>
      </c>
      <c r="S21" s="251">
        <f>$I$2*($L$2/$I$1)*'Straight Line Change'!AD51</f>
        <v>-19.369715677305855</v>
      </c>
      <c r="T21" s="251">
        <f>$I$2*($L$2/$I$1)*'Straight Line Change'!AE51</f>
        <v>-15.495772541844678</v>
      </c>
      <c r="U21" s="251">
        <f>$I$2*($L$2/$I$1)*'Straight Line Change'!AF51</f>
        <v>-11.621829406383501</v>
      </c>
      <c r="V21" s="251">
        <f>$I$2*($L$2/$I$1)*'Straight Line Change'!AG51</f>
        <v>-7.7478862709223257</v>
      </c>
      <c r="W21" s="251">
        <f>$I$2*($L$2/$I$1)*'Straight Line Change'!AH51</f>
        <v>-3.8739431354611504</v>
      </c>
      <c r="X21" s="251">
        <f>$I$2*($L$2/$I$1)*'Straight Line Change'!AI51</f>
        <v>0</v>
      </c>
    </row>
    <row r="22" spans="1:24" ht="15" x14ac:dyDescent="0.25">
      <c r="A22" s="218" t="s">
        <v>286</v>
      </c>
      <c r="B22" s="218" t="s">
        <v>4</v>
      </c>
      <c r="C22" s="218" t="s">
        <v>451</v>
      </c>
      <c r="D22" s="251">
        <f>$I$2*($L$2/$I$1)*'Straight Line Change'!O52</f>
        <v>-290.85251877005749</v>
      </c>
      <c r="E22" s="251">
        <f>$I$2*($L$2/$I$1)*'Straight Line Change'!P52</f>
        <v>-276.30989283155458</v>
      </c>
      <c r="F22" s="251">
        <f>$I$2*($L$2/$I$1)*'Straight Line Change'!Q52</f>
        <v>-261.76726689305167</v>
      </c>
      <c r="G22" s="251">
        <f>$I$2*($L$2/$I$1)*'Straight Line Change'!R52</f>
        <v>-247.22464095454879</v>
      </c>
      <c r="H22" s="251">
        <f>$I$2*($L$2/$I$1)*'Straight Line Change'!S52</f>
        <v>-232.68201501604591</v>
      </c>
      <c r="I22" s="251">
        <f>$I$2*($L$2/$I$1)*'Straight Line Change'!T52</f>
        <v>-218.13938907754306</v>
      </c>
      <c r="J22" s="251">
        <f>$I$2*($L$2/$I$1)*'Straight Line Change'!U52</f>
        <v>-203.59676313904018</v>
      </c>
      <c r="K22" s="251">
        <f>$I$2*($L$2/$I$1)*'Straight Line Change'!V52</f>
        <v>-189.05413720053733</v>
      </c>
      <c r="L22" s="251">
        <f>$I$2*($L$2/$I$1)*'Straight Line Change'!W52</f>
        <v>-174.51151126203445</v>
      </c>
      <c r="M22" s="251">
        <f>$I$2*($L$2/$I$1)*'Straight Line Change'!X52</f>
        <v>-159.96888532353157</v>
      </c>
      <c r="N22" s="251">
        <f>$I$2*($L$2/$I$1)*'Straight Line Change'!Y52</f>
        <v>-145.42625938502871</v>
      </c>
      <c r="O22" s="251">
        <f>$I$2*($L$2/$I$1)*'Straight Line Change'!Z52</f>
        <v>-130.88363344652583</v>
      </c>
      <c r="P22" s="251">
        <f>$I$2*($L$2/$I$1)*'Straight Line Change'!AA52</f>
        <v>-116.34100750802295</v>
      </c>
      <c r="Q22" s="251">
        <f>$I$2*($L$2/$I$1)*'Straight Line Change'!AB52</f>
        <v>-101.79838156952007</v>
      </c>
      <c r="R22" s="251">
        <f>$I$2*($L$2/$I$1)*'Straight Line Change'!AC52</f>
        <v>-87.255755631017195</v>
      </c>
      <c r="S22" s="251">
        <f>$I$2*($L$2/$I$1)*'Straight Line Change'!AD52</f>
        <v>-72.713129692514315</v>
      </c>
      <c r="T22" s="251">
        <f>$I$2*($L$2/$I$1)*'Straight Line Change'!AE52</f>
        <v>-58.170503754011435</v>
      </c>
      <c r="U22" s="251">
        <f>$I$2*($L$2/$I$1)*'Straight Line Change'!AF52</f>
        <v>-43.627877815508555</v>
      </c>
      <c r="V22" s="251">
        <f>$I$2*($L$2/$I$1)*'Straight Line Change'!AG52</f>
        <v>-29.085251877005671</v>
      </c>
      <c r="W22" s="251">
        <f>$I$2*($L$2/$I$1)*'Straight Line Change'!AH52</f>
        <v>-14.542625938502791</v>
      </c>
      <c r="X22" s="251">
        <f>$I$2*($L$2/$I$1)*'Straight Line Change'!AI52</f>
        <v>0</v>
      </c>
    </row>
    <row r="23" spans="1:24" ht="15" x14ac:dyDescent="0.25">
      <c r="A23" s="218" t="s">
        <v>286</v>
      </c>
      <c r="B23" s="218" t="s">
        <v>4</v>
      </c>
      <c r="C23" s="218" t="s">
        <v>1</v>
      </c>
      <c r="D23" s="251">
        <f>$I$2*($L$2/$I$1)*'Straight Line Change'!O53</f>
        <v>-186.95192113160897</v>
      </c>
      <c r="E23" s="251">
        <f>$I$2*($L$2/$I$1)*'Straight Line Change'!P53</f>
        <v>-177.60432507502853</v>
      </c>
      <c r="F23" s="251">
        <f>$I$2*($L$2/$I$1)*'Straight Line Change'!Q53</f>
        <v>-168.25672901844808</v>
      </c>
      <c r="G23" s="251">
        <f>$I$2*($L$2/$I$1)*'Straight Line Change'!R53</f>
        <v>-158.90913296186764</v>
      </c>
      <c r="H23" s="251">
        <f>$I$2*($L$2/$I$1)*'Straight Line Change'!S53</f>
        <v>-149.5615369052872</v>
      </c>
      <c r="I23" s="251">
        <f>$I$2*($L$2/$I$1)*'Straight Line Change'!T53</f>
        <v>-140.21394084870676</v>
      </c>
      <c r="J23" s="251">
        <f>$I$2*($L$2/$I$1)*'Straight Line Change'!U53</f>
        <v>-130.86634479212631</v>
      </c>
      <c r="K23" s="251">
        <f>$I$2*($L$2/$I$1)*'Straight Line Change'!V53</f>
        <v>-121.51874873554587</v>
      </c>
      <c r="L23" s="251">
        <f>$I$2*($L$2/$I$1)*'Straight Line Change'!W53</f>
        <v>-112.17115267896543</v>
      </c>
      <c r="M23" s="251">
        <f>$I$2*($L$2/$I$1)*'Straight Line Change'!X53</f>
        <v>-102.82355662238498</v>
      </c>
      <c r="N23" s="251">
        <f>$I$2*($L$2/$I$1)*'Straight Line Change'!Y53</f>
        <v>-93.475960565804542</v>
      </c>
      <c r="O23" s="251">
        <f>$I$2*($L$2/$I$1)*'Straight Line Change'!Z53</f>
        <v>-84.128364509224099</v>
      </c>
      <c r="P23" s="251">
        <f>$I$2*($L$2/$I$1)*'Straight Line Change'!AA53</f>
        <v>-74.780768452643656</v>
      </c>
      <c r="Q23" s="251">
        <f>$I$2*($L$2/$I$1)*'Straight Line Change'!AB53</f>
        <v>-65.433172396063213</v>
      </c>
      <c r="R23" s="251">
        <f>$I$2*($L$2/$I$1)*'Straight Line Change'!AC53</f>
        <v>-56.085576339482756</v>
      </c>
      <c r="S23" s="251">
        <f>$I$2*($L$2/$I$1)*'Straight Line Change'!AD53</f>
        <v>-46.737980282902306</v>
      </c>
      <c r="T23" s="251">
        <f>$I$2*($L$2/$I$1)*'Straight Line Change'!AE53</f>
        <v>-37.390384226321856</v>
      </c>
      <c r="U23" s="251">
        <f>$I$2*($L$2/$I$1)*'Straight Line Change'!AF53</f>
        <v>-28.04278816974141</v>
      </c>
      <c r="V23" s="251">
        <f>$I$2*($L$2/$I$1)*'Straight Line Change'!AG53</f>
        <v>-18.69519211316096</v>
      </c>
      <c r="W23" s="251">
        <f>$I$2*($L$2/$I$1)*'Straight Line Change'!AH53</f>
        <v>-9.3475960565805085</v>
      </c>
      <c r="X23" s="251">
        <f>$I$2*($L$2/$I$1)*'Straight Line Change'!AI53</f>
        <v>0</v>
      </c>
    </row>
    <row r="24" spans="1:24" ht="15" x14ac:dyDescent="0.25">
      <c r="A24" s="218" t="s">
        <v>286</v>
      </c>
      <c r="B24" s="218" t="s">
        <v>4</v>
      </c>
      <c r="C24" s="218" t="s">
        <v>452</v>
      </c>
      <c r="D24" s="251">
        <f>$I$2*($L$2/$I$1)*'Straight Line Change'!O54</f>
        <v>-299.16009185030094</v>
      </c>
      <c r="E24" s="251">
        <f>$I$2*($L$2/$I$1)*'Straight Line Change'!P54</f>
        <v>-284.20208725778593</v>
      </c>
      <c r="F24" s="251">
        <f>$I$2*($L$2/$I$1)*'Straight Line Change'!Q54</f>
        <v>-269.24408266527092</v>
      </c>
      <c r="G24" s="251">
        <f>$I$2*($L$2/$I$1)*'Straight Line Change'!R54</f>
        <v>-254.28607807275591</v>
      </c>
      <c r="H24" s="251">
        <f>$I$2*($L$2/$I$1)*'Straight Line Change'!S54</f>
        <v>-239.3280734802409</v>
      </c>
      <c r="I24" s="251">
        <f>$I$2*($L$2/$I$1)*'Straight Line Change'!T54</f>
        <v>-224.37006888772586</v>
      </c>
      <c r="J24" s="251">
        <f>$I$2*($L$2/$I$1)*'Straight Line Change'!U54</f>
        <v>-209.41206429521083</v>
      </c>
      <c r="K24" s="251">
        <f>$I$2*($L$2/$I$1)*'Straight Line Change'!V54</f>
        <v>-194.45405970269579</v>
      </c>
      <c r="L24" s="251">
        <f>$I$2*($L$2/$I$1)*'Straight Line Change'!W54</f>
        <v>-179.49605511018075</v>
      </c>
      <c r="M24" s="251">
        <f>$I$2*($L$2/$I$1)*'Straight Line Change'!X54</f>
        <v>-164.53805051766574</v>
      </c>
      <c r="N24" s="251">
        <f>$I$2*($L$2/$I$1)*'Straight Line Change'!Y54</f>
        <v>-149.5800459251507</v>
      </c>
      <c r="O24" s="251">
        <f>$I$2*($L$2/$I$1)*'Straight Line Change'!Z54</f>
        <v>-134.62204133263566</v>
      </c>
      <c r="P24" s="251">
        <f>$I$2*($L$2/$I$1)*'Straight Line Change'!AA54</f>
        <v>-119.66403674012061</v>
      </c>
      <c r="Q24" s="251">
        <f>$I$2*($L$2/$I$1)*'Straight Line Change'!AB54</f>
        <v>-104.70603214760558</v>
      </c>
      <c r="R24" s="251">
        <f>$I$2*($L$2/$I$1)*'Straight Line Change'!AC54</f>
        <v>-89.748027555090545</v>
      </c>
      <c r="S24" s="251">
        <f>$I$2*($L$2/$I$1)*'Straight Line Change'!AD54</f>
        <v>-74.790022962575506</v>
      </c>
      <c r="T24" s="251">
        <f>$I$2*($L$2/$I$1)*'Straight Line Change'!AE54</f>
        <v>-59.832018370060467</v>
      </c>
      <c r="U24" s="251">
        <f>$I$2*($L$2/$I$1)*'Straight Line Change'!AF54</f>
        <v>-44.874013777545429</v>
      </c>
      <c r="V24" s="251">
        <f>$I$2*($L$2/$I$1)*'Straight Line Change'!AG54</f>
        <v>-29.91600918503039</v>
      </c>
      <c r="W24" s="251">
        <f>$I$2*($L$2/$I$1)*'Straight Line Change'!AH54</f>
        <v>-14.958004592515358</v>
      </c>
      <c r="X24" s="251">
        <f>$I$2*($L$2/$I$1)*'Straight Line Change'!AI54</f>
        <v>0</v>
      </c>
    </row>
    <row r="25" spans="1:24" ht="15" x14ac:dyDescent="0.25">
      <c r="A25" s="244" t="s">
        <v>286</v>
      </c>
      <c r="B25" s="244" t="s">
        <v>4</v>
      </c>
      <c r="C25" s="244" t="s">
        <v>99</v>
      </c>
      <c r="D25" s="252">
        <f t="shared" ref="D25:E25" si="6">SUM(D21:D23)</f>
        <v>-555.2833026108899</v>
      </c>
      <c r="E25" s="252">
        <f t="shared" si="6"/>
        <v>-527.51913748034542</v>
      </c>
      <c r="F25" s="252">
        <f>SUM(F21:F23)</f>
        <v>-499.75497234980088</v>
      </c>
      <c r="G25" s="252">
        <f t="shared" ref="G25:X25" si="7">SUM(G21:G23)</f>
        <v>-471.99080721925634</v>
      </c>
      <c r="H25" s="252">
        <f t="shared" si="7"/>
        <v>-444.22664208871191</v>
      </c>
      <c r="I25" s="252">
        <f t="shared" si="7"/>
        <v>-416.46247695816749</v>
      </c>
      <c r="J25" s="252">
        <f t="shared" si="7"/>
        <v>-388.69831182762294</v>
      </c>
      <c r="K25" s="252">
        <f t="shared" si="7"/>
        <v>-360.93414669707846</v>
      </c>
      <c r="L25" s="252">
        <f t="shared" si="7"/>
        <v>-333.16998156653398</v>
      </c>
      <c r="M25" s="252">
        <f t="shared" si="7"/>
        <v>-305.40581643598944</v>
      </c>
      <c r="N25" s="252">
        <f t="shared" si="7"/>
        <v>-277.64165130544495</v>
      </c>
      <c r="O25" s="252">
        <f t="shared" si="7"/>
        <v>-249.8774861749005</v>
      </c>
      <c r="P25" s="252">
        <f t="shared" si="7"/>
        <v>-222.11332104435598</v>
      </c>
      <c r="Q25" s="252">
        <f t="shared" si="7"/>
        <v>-194.3491559138115</v>
      </c>
      <c r="R25" s="252">
        <f t="shared" si="7"/>
        <v>-166.58499078326696</v>
      </c>
      <c r="S25" s="252">
        <f t="shared" si="7"/>
        <v>-138.82082565272248</v>
      </c>
      <c r="T25" s="252">
        <f t="shared" si="7"/>
        <v>-111.05666052217796</v>
      </c>
      <c r="U25" s="252">
        <f t="shared" si="7"/>
        <v>-83.292495391633466</v>
      </c>
      <c r="V25" s="252">
        <f t="shared" si="7"/>
        <v>-55.528330261088954</v>
      </c>
      <c r="W25" s="252">
        <f t="shared" si="7"/>
        <v>-27.764165130544448</v>
      </c>
      <c r="X25" s="252">
        <f t="shared" si="7"/>
        <v>0</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25"/>
  <sheetViews>
    <sheetView zoomScale="80" zoomScaleNormal="80" workbookViewId="0">
      <pane xSplit="3" ySplit="4" topLeftCell="D5" activePane="bottomRight" state="frozen"/>
      <selection pane="topRight" activeCell="D1" sqref="D1"/>
      <selection pane="bottomLeft" activeCell="A5" sqref="A5"/>
      <selection pane="bottomRight" activeCell="C13" sqref="C13"/>
    </sheetView>
  </sheetViews>
  <sheetFormatPr defaultRowHeight="14.4" x14ac:dyDescent="0.3"/>
  <cols>
    <col min="1" max="1" width="23.33203125" customWidth="1"/>
    <col min="2" max="3" width="11" customWidth="1"/>
    <col min="4" max="5" width="14.33203125" customWidth="1"/>
    <col min="6" max="24" width="16" customWidth="1"/>
  </cols>
  <sheetData>
    <row r="1" spans="1:24" ht="19.5" thickBot="1" x14ac:dyDescent="0.3">
      <c r="A1" s="234" t="s">
        <v>762</v>
      </c>
      <c r="B1" s="235"/>
      <c r="C1" s="235"/>
      <c r="D1" s="235"/>
      <c r="E1" s="235"/>
      <c r="F1" s="247"/>
      <c r="G1" s="247"/>
      <c r="H1" s="239"/>
      <c r="I1" s="267">
        <v>1000000</v>
      </c>
      <c r="J1" s="235" t="s">
        <v>288</v>
      </c>
      <c r="K1" s="260" t="s">
        <v>103</v>
      </c>
      <c r="L1" s="261">
        <f>'Unit Costs'!C58</f>
        <v>0.8214999999999999</v>
      </c>
      <c r="M1" s="235" t="s">
        <v>287</v>
      </c>
      <c r="N1" s="247"/>
      <c r="O1" s="247"/>
      <c r="P1" s="235"/>
      <c r="Q1" s="235"/>
      <c r="R1" s="235"/>
      <c r="S1" s="235"/>
      <c r="T1" s="235"/>
      <c r="U1" s="235"/>
      <c r="V1" s="235"/>
      <c r="W1" s="235"/>
      <c r="X1" s="235"/>
    </row>
    <row r="2" spans="1:24" ht="19.5" thickBot="1" x14ac:dyDescent="0.35">
      <c r="A2" s="237"/>
      <c r="B2" s="235"/>
      <c r="C2" s="235"/>
      <c r="D2" s="235"/>
      <c r="E2" s="235"/>
      <c r="F2" s="247"/>
      <c r="G2" s="247"/>
      <c r="H2" s="239" t="s">
        <v>291</v>
      </c>
      <c r="I2" s="266">
        <f>'Unit Costs'!C53</f>
        <v>8010</v>
      </c>
      <c r="J2" s="235" t="s">
        <v>290</v>
      </c>
      <c r="K2" s="260" t="s">
        <v>4</v>
      </c>
      <c r="L2" s="262">
        <f>'Unit Costs'!C63</f>
        <v>8.6129999999999995</v>
      </c>
      <c r="M2" s="235" t="s">
        <v>287</v>
      </c>
      <c r="N2" s="247"/>
      <c r="O2" s="247"/>
      <c r="P2" s="235"/>
      <c r="Q2" s="235"/>
      <c r="R2" s="235"/>
      <c r="S2" s="235"/>
      <c r="T2" s="235"/>
      <c r="U2" s="235"/>
      <c r="V2" s="235"/>
      <c r="W2" s="235"/>
      <c r="X2" s="235"/>
    </row>
    <row r="3" spans="1:24" ht="18.75" x14ac:dyDescent="0.3">
      <c r="A3" s="237"/>
      <c r="B3" s="235"/>
      <c r="C3" s="239" t="s">
        <v>34</v>
      </c>
      <c r="D3" s="240">
        <v>2020</v>
      </c>
      <c r="E3" s="240">
        <v>2021</v>
      </c>
      <c r="F3" s="240">
        <v>2022</v>
      </c>
      <c r="G3" s="240">
        <v>2023</v>
      </c>
      <c r="H3" s="240">
        <v>2024</v>
      </c>
      <c r="I3" s="240">
        <v>2025</v>
      </c>
      <c r="J3" s="240">
        <v>2026</v>
      </c>
      <c r="K3" s="240">
        <v>2027</v>
      </c>
      <c r="L3" s="240">
        <v>2028</v>
      </c>
      <c r="M3" s="240">
        <v>2029</v>
      </c>
      <c r="N3" s="240">
        <v>2030</v>
      </c>
      <c r="O3" s="240">
        <v>2031</v>
      </c>
      <c r="P3" s="240">
        <v>2032</v>
      </c>
      <c r="Q3" s="240">
        <v>2033</v>
      </c>
      <c r="R3" s="240">
        <v>2034</v>
      </c>
      <c r="S3" s="240">
        <v>2035</v>
      </c>
      <c r="T3" s="240">
        <v>2036</v>
      </c>
      <c r="U3" s="240">
        <v>2037</v>
      </c>
      <c r="V3" s="240">
        <v>2038</v>
      </c>
      <c r="W3" s="240">
        <v>2039</v>
      </c>
      <c r="X3" s="240">
        <v>2040</v>
      </c>
    </row>
    <row r="4" spans="1:24" s="4" customFormat="1" ht="15" x14ac:dyDescent="0.25">
      <c r="A4" s="241"/>
      <c r="B4" s="241"/>
      <c r="C4" s="242" t="s">
        <v>270</v>
      </c>
      <c r="D4" s="238">
        <v>0</v>
      </c>
      <c r="E4" s="238">
        <v>1</v>
      </c>
      <c r="F4" s="238">
        <v>2</v>
      </c>
      <c r="G4" s="238">
        <v>3</v>
      </c>
      <c r="H4" s="238">
        <v>4</v>
      </c>
      <c r="I4" s="238">
        <v>5</v>
      </c>
      <c r="J4" s="238">
        <v>6</v>
      </c>
      <c r="K4" s="238">
        <v>7</v>
      </c>
      <c r="L4" s="238">
        <v>8</v>
      </c>
      <c r="M4" s="238">
        <v>9</v>
      </c>
      <c r="N4" s="238">
        <v>10</v>
      </c>
      <c r="O4" s="238">
        <v>11</v>
      </c>
      <c r="P4" s="238">
        <v>12</v>
      </c>
      <c r="Q4" s="238">
        <v>13</v>
      </c>
      <c r="R4" s="238">
        <v>14</v>
      </c>
      <c r="S4" s="238">
        <v>15</v>
      </c>
      <c r="T4" s="238">
        <v>16</v>
      </c>
      <c r="U4" s="238">
        <v>17</v>
      </c>
      <c r="V4" s="238">
        <v>18</v>
      </c>
      <c r="W4" s="238">
        <v>19</v>
      </c>
      <c r="X4" s="238">
        <v>20</v>
      </c>
    </row>
    <row r="5" spans="1:24" ht="18.75" x14ac:dyDescent="0.3">
      <c r="A5" s="214" t="s">
        <v>272</v>
      </c>
      <c r="B5" s="214"/>
      <c r="C5" s="214"/>
      <c r="D5" s="214"/>
      <c r="E5" s="214"/>
      <c r="F5" s="227"/>
      <c r="G5" s="227"/>
      <c r="H5" s="227"/>
      <c r="I5" s="227"/>
      <c r="J5" s="227"/>
      <c r="K5" s="227"/>
      <c r="L5" s="227"/>
      <c r="M5" s="227"/>
      <c r="N5" s="227"/>
      <c r="O5" s="227"/>
      <c r="P5" s="227"/>
      <c r="Q5" s="227"/>
      <c r="R5" s="227"/>
      <c r="S5" s="227"/>
      <c r="T5" s="227"/>
      <c r="U5" s="227"/>
      <c r="V5" s="227"/>
      <c r="W5" s="227"/>
      <c r="X5" s="227"/>
    </row>
    <row r="6" spans="1:24" ht="15" x14ac:dyDescent="0.25">
      <c r="A6" s="217" t="s">
        <v>292</v>
      </c>
      <c r="B6" s="217" t="s">
        <v>258</v>
      </c>
      <c r="C6" s="217" t="s">
        <v>0</v>
      </c>
      <c r="D6" s="250">
        <f>$I$2*($L$1/$I$1)*'Straight Line Change'!O6</f>
        <v>-62.918911955055265</v>
      </c>
      <c r="E6" s="250">
        <f>$I$2*($L$1/$I$1)*'Straight Line Change'!P6</f>
        <v>-59.772966357302494</v>
      </c>
      <c r="F6" s="250">
        <f>$I$2*($L$1/$I$1)*'Straight Line Change'!Q6</f>
        <v>-56.627020759549723</v>
      </c>
      <c r="G6" s="250">
        <f>$I$2*($L$1/$I$1)*'Straight Line Change'!R6</f>
        <v>-53.481075161796959</v>
      </c>
      <c r="H6" s="250">
        <f>$I$2*($L$1/$I$1)*'Straight Line Change'!S6</f>
        <v>-50.335129564044195</v>
      </c>
      <c r="I6" s="250">
        <f>$I$2*($L$1/$I$1)*'Straight Line Change'!T6</f>
        <v>-47.189183966291431</v>
      </c>
      <c r="J6" s="250">
        <f>$I$2*($L$1/$I$1)*'Straight Line Change'!U6</f>
        <v>-44.043238368538674</v>
      </c>
      <c r="K6" s="250">
        <f>$I$2*($L$1/$I$1)*'Straight Line Change'!V6</f>
        <v>-40.89729277078591</v>
      </c>
      <c r="L6" s="250">
        <f>$I$2*($L$1/$I$1)*'Straight Line Change'!W6</f>
        <v>-37.751347173033146</v>
      </c>
      <c r="M6" s="250">
        <f>$I$2*($L$1/$I$1)*'Straight Line Change'!X6</f>
        <v>-34.605401575280382</v>
      </c>
      <c r="N6" s="250">
        <f>$I$2*($L$1/$I$1)*'Straight Line Change'!Y6</f>
        <v>-31.459455977527618</v>
      </c>
      <c r="O6" s="250">
        <f>$I$2*($L$1/$I$1)*'Straight Line Change'!Z6</f>
        <v>-28.313510379774854</v>
      </c>
      <c r="P6" s="250">
        <f>$I$2*($L$1/$I$1)*'Straight Line Change'!AA6</f>
        <v>-25.16756478202209</v>
      </c>
      <c r="Q6" s="250">
        <f>$I$2*($L$1/$I$1)*'Straight Line Change'!AB6</f>
        <v>-22.021619184269323</v>
      </c>
      <c r="R6" s="250">
        <f>$I$2*($L$1/$I$1)*'Straight Line Change'!AC6</f>
        <v>-18.875673586516559</v>
      </c>
      <c r="S6" s="250">
        <f>$I$2*($L$1/$I$1)*'Straight Line Change'!AD6</f>
        <v>-15.729727988763791</v>
      </c>
      <c r="T6" s="250">
        <f>$I$2*($L$1/$I$1)*'Straight Line Change'!AE6</f>
        <v>-12.583782391011027</v>
      </c>
      <c r="U6" s="250">
        <f>$I$2*($L$1/$I$1)*'Straight Line Change'!AF6</f>
        <v>-9.4378367932582616</v>
      </c>
      <c r="V6" s="250">
        <f>$I$2*($L$1/$I$1)*'Straight Line Change'!AG6</f>
        <v>-6.2918911955054977</v>
      </c>
      <c r="W6" s="250">
        <f>$I$2*($L$1/$I$1)*'Straight Line Change'!AH6</f>
        <v>-3.1459455977527329</v>
      </c>
      <c r="X6" s="250">
        <f>$I$2*($L$1/$I$1)*'Straight Line Change'!AI6</f>
        <v>0</v>
      </c>
    </row>
    <row r="7" spans="1:24" ht="15" x14ac:dyDescent="0.25">
      <c r="A7" s="217" t="s">
        <v>292</v>
      </c>
      <c r="B7" s="217" t="s">
        <v>258</v>
      </c>
      <c r="C7" s="217" t="s">
        <v>451</v>
      </c>
      <c r="D7" s="250">
        <f>$I$2*($L$1/$I$1)*'Straight Line Change'!O7</f>
        <v>-209.51701408852719</v>
      </c>
      <c r="E7" s="250">
        <f>$I$2*($L$1/$I$1)*'Straight Line Change'!P7</f>
        <v>-199.04116338410083</v>
      </c>
      <c r="F7" s="250">
        <f>$I$2*($L$1/$I$1)*'Straight Line Change'!Q7</f>
        <v>-188.56531267967446</v>
      </c>
      <c r="G7" s="250">
        <f>$I$2*($L$1/$I$1)*'Straight Line Change'!R7</f>
        <v>-178.08946197524813</v>
      </c>
      <c r="H7" s="250">
        <f>$I$2*($L$1/$I$1)*'Straight Line Change'!S7</f>
        <v>-167.61361127082176</v>
      </c>
      <c r="I7" s="250">
        <f>$I$2*($L$1/$I$1)*'Straight Line Change'!T7</f>
        <v>-157.1377605663954</v>
      </c>
      <c r="J7" s="250">
        <f>$I$2*($L$1/$I$1)*'Straight Line Change'!U7</f>
        <v>-146.66190986196904</v>
      </c>
      <c r="K7" s="250">
        <f>$I$2*($L$1/$I$1)*'Straight Line Change'!V7</f>
        <v>-136.18605915754267</v>
      </c>
      <c r="L7" s="250">
        <f>$I$2*($L$1/$I$1)*'Straight Line Change'!W7</f>
        <v>-125.71020845311631</v>
      </c>
      <c r="M7" s="250">
        <f>$I$2*($L$1/$I$1)*'Straight Line Change'!X7</f>
        <v>-115.23435774868994</v>
      </c>
      <c r="N7" s="250">
        <f>$I$2*($L$1/$I$1)*'Straight Line Change'!Y7</f>
        <v>-104.7585070442636</v>
      </c>
      <c r="O7" s="250">
        <f>$I$2*($L$1/$I$1)*'Straight Line Change'!Z7</f>
        <v>-94.282656339837246</v>
      </c>
      <c r="P7" s="250">
        <f>$I$2*($L$1/$I$1)*'Straight Line Change'!AA7</f>
        <v>-83.806805635410896</v>
      </c>
      <c r="Q7" s="250">
        <f>$I$2*($L$1/$I$1)*'Straight Line Change'!AB7</f>
        <v>-73.330954930984547</v>
      </c>
      <c r="R7" s="250">
        <f>$I$2*($L$1/$I$1)*'Straight Line Change'!AC7</f>
        <v>-62.855104226558204</v>
      </c>
      <c r="S7" s="250">
        <f>$I$2*($L$1/$I$1)*'Straight Line Change'!AD7</f>
        <v>-52.379253522131847</v>
      </c>
      <c r="T7" s="250">
        <f>$I$2*($L$1/$I$1)*'Straight Line Change'!AE7</f>
        <v>-41.903402817705491</v>
      </c>
      <c r="U7" s="250">
        <f>$I$2*($L$1/$I$1)*'Straight Line Change'!AF7</f>
        <v>-31.427552113279138</v>
      </c>
      <c r="V7" s="250">
        <f>$I$2*($L$1/$I$1)*'Straight Line Change'!AG7</f>
        <v>-20.951701408852781</v>
      </c>
      <c r="W7" s="250">
        <f>$I$2*($L$1/$I$1)*'Straight Line Change'!AH7</f>
        <v>-10.475850704426428</v>
      </c>
      <c r="X7" s="250">
        <f>$I$2*($L$1/$I$1)*'Straight Line Change'!AI7</f>
        <v>0</v>
      </c>
    </row>
    <row r="8" spans="1:24" ht="15" x14ac:dyDescent="0.25">
      <c r="A8" s="217" t="s">
        <v>292</v>
      </c>
      <c r="B8" s="217" t="s">
        <v>258</v>
      </c>
      <c r="C8" s="217" t="s">
        <v>1</v>
      </c>
      <c r="D8" s="250">
        <f>$I$2*($L$1/$I$1)*'Straight Line Change'!O8</f>
        <v>-108.16848887622771</v>
      </c>
      <c r="E8" s="250">
        <f>$I$2*($L$1/$I$1)*'Straight Line Change'!P8</f>
        <v>-102.76006443241633</v>
      </c>
      <c r="F8" s="250">
        <f>$I$2*($L$1/$I$1)*'Straight Line Change'!Q8</f>
        <v>-97.351639988604944</v>
      </c>
      <c r="G8" s="250">
        <f>$I$2*($L$1/$I$1)*'Straight Line Change'!R8</f>
        <v>-91.94321554479356</v>
      </c>
      <c r="H8" s="250">
        <f>$I$2*($L$1/$I$1)*'Straight Line Change'!S8</f>
        <v>-86.534791100982162</v>
      </c>
      <c r="I8" s="250">
        <f>$I$2*($L$1/$I$1)*'Straight Line Change'!T8</f>
        <v>-81.126366657170777</v>
      </c>
      <c r="J8" s="250">
        <f>$I$2*($L$1/$I$1)*'Straight Line Change'!U8</f>
        <v>-75.717942213359393</v>
      </c>
      <c r="K8" s="250">
        <f>$I$2*($L$1/$I$1)*'Straight Line Change'!V8</f>
        <v>-70.309517769548009</v>
      </c>
      <c r="L8" s="250">
        <f>$I$2*($L$1/$I$1)*'Straight Line Change'!W8</f>
        <v>-64.901093325736625</v>
      </c>
      <c r="M8" s="250">
        <f>$I$2*($L$1/$I$1)*'Straight Line Change'!X8</f>
        <v>-59.49266888192524</v>
      </c>
      <c r="N8" s="250">
        <f>$I$2*($L$1/$I$1)*'Straight Line Change'!Y8</f>
        <v>-54.084244438113856</v>
      </c>
      <c r="O8" s="250">
        <f>$I$2*($L$1/$I$1)*'Straight Line Change'!Z8</f>
        <v>-48.675819994302472</v>
      </c>
      <c r="P8" s="250">
        <f>$I$2*($L$1/$I$1)*'Straight Line Change'!AA8</f>
        <v>-43.267395550491081</v>
      </c>
      <c r="Q8" s="250">
        <f>$I$2*($L$1/$I$1)*'Straight Line Change'!AB8</f>
        <v>-37.858971106679697</v>
      </c>
      <c r="R8" s="250">
        <f>$I$2*($L$1/$I$1)*'Straight Line Change'!AC8</f>
        <v>-32.450546662868312</v>
      </c>
      <c r="S8" s="250">
        <f>$I$2*($L$1/$I$1)*'Straight Line Change'!AD8</f>
        <v>-27.042122219056928</v>
      </c>
      <c r="T8" s="250">
        <f>$I$2*($L$1/$I$1)*'Straight Line Change'!AE8</f>
        <v>-21.63369777524554</v>
      </c>
      <c r="U8" s="250">
        <f>$I$2*($L$1/$I$1)*'Straight Line Change'!AF8</f>
        <v>-16.225273331434156</v>
      </c>
      <c r="V8" s="250">
        <f>$I$2*($L$1/$I$1)*'Straight Line Change'!AG8</f>
        <v>-10.81684888762277</v>
      </c>
      <c r="W8" s="250">
        <f>$I$2*($L$1/$I$1)*'Straight Line Change'!AH8</f>
        <v>-5.4084244438113851</v>
      </c>
      <c r="X8" s="250">
        <f>$I$2*($L$1/$I$1)*'Straight Line Change'!AI8</f>
        <v>0</v>
      </c>
    </row>
    <row r="9" spans="1:24" ht="15" x14ac:dyDescent="0.25">
      <c r="A9" s="217" t="s">
        <v>292</v>
      </c>
      <c r="B9" s="217" t="s">
        <v>258</v>
      </c>
      <c r="C9" s="217" t="s">
        <v>452</v>
      </c>
      <c r="D9" s="250">
        <f>$I$2*($L$1/$I$1)*'Straight Line Change'!O9</f>
        <v>-122.21122167452015</v>
      </c>
      <c r="E9" s="250">
        <f>$I$2*($L$1/$I$1)*'Straight Line Change'!P9</f>
        <v>-116.10066059079412</v>
      </c>
      <c r="F9" s="250">
        <f>$I$2*($L$1/$I$1)*'Straight Line Change'!Q9</f>
        <v>-109.99009950706811</v>
      </c>
      <c r="G9" s="250">
        <f>$I$2*($L$1/$I$1)*'Straight Line Change'!R9</f>
        <v>-103.8795384233421</v>
      </c>
      <c r="H9" s="250">
        <f>$I$2*($L$1/$I$1)*'Straight Line Change'!S9</f>
        <v>-97.768977339616086</v>
      </c>
      <c r="I9" s="250">
        <f>$I$2*($L$1/$I$1)*'Straight Line Change'!T9</f>
        <v>-91.658416255890089</v>
      </c>
      <c r="J9" s="250">
        <f>$I$2*($L$1/$I$1)*'Straight Line Change'!U9</f>
        <v>-85.547855172164077</v>
      </c>
      <c r="K9" s="250">
        <f>$I$2*($L$1/$I$1)*'Straight Line Change'!V9</f>
        <v>-79.437294088438065</v>
      </c>
      <c r="L9" s="250">
        <f>$I$2*($L$1/$I$1)*'Straight Line Change'!W9</f>
        <v>-73.326733004712068</v>
      </c>
      <c r="M9" s="250">
        <f>$I$2*($L$1/$I$1)*'Straight Line Change'!X9</f>
        <v>-67.216171920986056</v>
      </c>
      <c r="N9" s="250">
        <f>$I$2*($L$1/$I$1)*'Straight Line Change'!Y9</f>
        <v>-61.105610837260045</v>
      </c>
      <c r="O9" s="250">
        <f>$I$2*($L$1/$I$1)*'Straight Line Change'!Z9</f>
        <v>-54.99504975353404</v>
      </c>
      <c r="P9" s="250">
        <f>$I$2*($L$1/$I$1)*'Straight Line Change'!AA9</f>
        <v>-48.884488669808029</v>
      </c>
      <c r="Q9" s="250">
        <f>$I$2*($L$1/$I$1)*'Straight Line Change'!AB9</f>
        <v>-42.773927586082017</v>
      </c>
      <c r="R9" s="250">
        <f>$I$2*($L$1/$I$1)*'Straight Line Change'!AC9</f>
        <v>-36.663366502355998</v>
      </c>
      <c r="S9" s="250">
        <f>$I$2*($L$1/$I$1)*'Straight Line Change'!AD9</f>
        <v>-30.552805418629987</v>
      </c>
      <c r="T9" s="250">
        <f>$I$2*($L$1/$I$1)*'Straight Line Change'!AE9</f>
        <v>-24.442244334903979</v>
      </c>
      <c r="U9" s="250">
        <f>$I$2*($L$1/$I$1)*'Straight Line Change'!AF9</f>
        <v>-18.331683251177967</v>
      </c>
      <c r="V9" s="250">
        <f>$I$2*($L$1/$I$1)*'Straight Line Change'!AG9</f>
        <v>-12.221122167451957</v>
      </c>
      <c r="W9" s="250">
        <f>$I$2*($L$1/$I$1)*'Straight Line Change'!AH9</f>
        <v>-6.1105610837259468</v>
      </c>
      <c r="X9" s="250">
        <f>$I$2*($L$1/$I$1)*'Straight Line Change'!AI9</f>
        <v>0</v>
      </c>
    </row>
    <row r="10" spans="1:24" ht="15" x14ac:dyDescent="0.25">
      <c r="A10" s="244" t="s">
        <v>292</v>
      </c>
      <c r="B10" s="244" t="s">
        <v>258</v>
      </c>
      <c r="C10" s="244" t="s">
        <v>99</v>
      </c>
      <c r="D10" s="252">
        <f>SUM(D6:D8)</f>
        <v>-380.60441491981021</v>
      </c>
      <c r="E10" s="252">
        <f t="shared" ref="E10" si="0">SUM(E6:E8)</f>
        <v>-361.57419417381971</v>
      </c>
      <c r="F10" s="252">
        <f>SUM(F6:F8)</f>
        <v>-342.54397342782909</v>
      </c>
      <c r="G10" s="252">
        <f t="shared" ref="G10:X10" si="1">SUM(G6:G8)</f>
        <v>-323.51375268183864</v>
      </c>
      <c r="H10" s="252">
        <f t="shared" si="1"/>
        <v>-304.48353193584813</v>
      </c>
      <c r="I10" s="252">
        <f t="shared" si="1"/>
        <v>-285.45331118985763</v>
      </c>
      <c r="J10" s="252">
        <f t="shared" si="1"/>
        <v>-266.42309044386712</v>
      </c>
      <c r="K10" s="252">
        <f t="shared" si="1"/>
        <v>-247.39286969787656</v>
      </c>
      <c r="L10" s="252">
        <f t="shared" si="1"/>
        <v>-228.36264895188606</v>
      </c>
      <c r="M10" s="252">
        <f t="shared" si="1"/>
        <v>-209.33242820589555</v>
      </c>
      <c r="N10" s="252">
        <f t="shared" si="1"/>
        <v>-190.30220745990505</v>
      </c>
      <c r="O10" s="252">
        <f t="shared" si="1"/>
        <v>-171.27198671391457</v>
      </c>
      <c r="P10" s="252">
        <f t="shared" si="1"/>
        <v>-152.24176596792407</v>
      </c>
      <c r="Q10" s="252">
        <f t="shared" si="1"/>
        <v>-133.21154522193356</v>
      </c>
      <c r="R10" s="252">
        <f t="shared" si="1"/>
        <v>-114.18132447594309</v>
      </c>
      <c r="S10" s="252">
        <f t="shared" si="1"/>
        <v>-95.151103729952553</v>
      </c>
      <c r="T10" s="252">
        <f t="shared" si="1"/>
        <v>-76.120882983962062</v>
      </c>
      <c r="U10" s="252">
        <f t="shared" si="1"/>
        <v>-57.090662237971557</v>
      </c>
      <c r="V10" s="252">
        <f t="shared" si="1"/>
        <v>-38.060441491981045</v>
      </c>
      <c r="W10" s="252">
        <f t="shared" si="1"/>
        <v>-19.030220745990544</v>
      </c>
      <c r="X10" s="252">
        <f t="shared" si="1"/>
        <v>0</v>
      </c>
    </row>
    <row r="11" spans="1:24" ht="15" x14ac:dyDescent="0.25">
      <c r="A11" s="218" t="s">
        <v>292</v>
      </c>
      <c r="B11" s="218" t="s">
        <v>259</v>
      </c>
      <c r="C11" s="218" t="s">
        <v>0</v>
      </c>
      <c r="D11" s="251">
        <f>$I$2*($L$1/$I$1)*'Straight Line Change'!O21</f>
        <v>-2.0294172676444858E-2</v>
      </c>
      <c r="E11" s="251">
        <f>$I$2*($L$1/$I$1)*'Straight Line Change'!P21</f>
        <v>-1.9279464042622613E-2</v>
      </c>
      <c r="F11" s="251">
        <f>$I$2*($L$1/$I$1)*'Straight Line Change'!Q21</f>
        <v>-1.8264755408800373E-2</v>
      </c>
      <c r="G11" s="251">
        <f>$I$2*($L$1/$I$1)*'Straight Line Change'!R21</f>
        <v>-1.7250046774978132E-2</v>
      </c>
      <c r="H11" s="251">
        <f>$I$2*($L$1/$I$1)*'Straight Line Change'!S21</f>
        <v>-1.6235338141155888E-2</v>
      </c>
      <c r="I11" s="251">
        <f>$I$2*($L$1/$I$1)*'Straight Line Change'!T21</f>
        <v>-1.5220629507333647E-2</v>
      </c>
      <c r="J11" s="251">
        <f>$I$2*($L$1/$I$1)*'Straight Line Change'!U21</f>
        <v>-1.4205920873511404E-2</v>
      </c>
      <c r="K11" s="251">
        <f>$I$2*($L$1/$I$1)*'Straight Line Change'!V21</f>
        <v>-1.3191212239689163E-2</v>
      </c>
      <c r="L11" s="251">
        <f>$I$2*($L$1/$I$1)*'Straight Line Change'!W21</f>
        <v>-1.2176503605866919E-2</v>
      </c>
      <c r="M11" s="251">
        <f>$I$2*($L$1/$I$1)*'Straight Line Change'!X21</f>
        <v>-1.1161794972044677E-2</v>
      </c>
      <c r="N11" s="251">
        <f>$I$2*($L$1/$I$1)*'Straight Line Change'!Y21</f>
        <v>-1.0147086338222432E-2</v>
      </c>
      <c r="O11" s="251">
        <f>$I$2*($L$1/$I$1)*'Straight Line Change'!Z21</f>
        <v>-9.1323777044001898E-3</v>
      </c>
      <c r="P11" s="251">
        <f>$I$2*($L$1/$I$1)*'Straight Line Change'!AA21</f>
        <v>-8.1176690705779455E-3</v>
      </c>
      <c r="Q11" s="251">
        <f>$I$2*($L$1/$I$1)*'Straight Line Change'!AB21</f>
        <v>-7.1029604367557021E-3</v>
      </c>
      <c r="R11" s="251">
        <f>$I$2*($L$1/$I$1)*'Straight Line Change'!AC21</f>
        <v>-6.0882518029334596E-3</v>
      </c>
      <c r="S11" s="251">
        <f>$I$2*($L$1/$I$1)*'Straight Line Change'!AD21</f>
        <v>-5.073543169111217E-3</v>
      </c>
      <c r="T11" s="251">
        <f>$I$2*($L$1/$I$1)*'Straight Line Change'!AE21</f>
        <v>-4.0588345352889745E-3</v>
      </c>
      <c r="U11" s="251">
        <f>$I$2*($L$1/$I$1)*'Straight Line Change'!AF21</f>
        <v>-3.0441259014667315E-3</v>
      </c>
      <c r="V11" s="251">
        <f>$I$2*($L$1/$I$1)*'Straight Line Change'!AG21</f>
        <v>-2.029417267644489E-3</v>
      </c>
      <c r="W11" s="251">
        <f>$I$2*($L$1/$I$1)*'Straight Line Change'!AH21</f>
        <v>-1.0147086338222462E-3</v>
      </c>
      <c r="X11" s="251">
        <f>$I$2*($L$1/$I$1)*'Straight Line Change'!AI21</f>
        <v>0</v>
      </c>
    </row>
    <row r="12" spans="1:24" ht="15" x14ac:dyDescent="0.25">
      <c r="A12" s="218" t="s">
        <v>292</v>
      </c>
      <c r="B12" s="218" t="s">
        <v>259</v>
      </c>
      <c r="C12" s="218" t="s">
        <v>451</v>
      </c>
      <c r="D12" s="251">
        <f>$I$2*($L$1/$I$1)*'Straight Line Change'!O22</f>
        <v>-2.7490032612966401E-2</v>
      </c>
      <c r="E12" s="251">
        <f>$I$2*($L$1/$I$1)*'Straight Line Change'!P22</f>
        <v>-2.6115530982318082E-2</v>
      </c>
      <c r="F12" s="251">
        <f>$I$2*($L$1/$I$1)*'Straight Line Change'!Q22</f>
        <v>-2.474102935166976E-2</v>
      </c>
      <c r="G12" s="251">
        <f>$I$2*($L$1/$I$1)*'Straight Line Change'!R22</f>
        <v>-2.3366527721021442E-2</v>
      </c>
      <c r="H12" s="251">
        <f>$I$2*($L$1/$I$1)*'Straight Line Change'!S22</f>
        <v>-2.199202609037312E-2</v>
      </c>
      <c r="I12" s="251">
        <f>$I$2*($L$1/$I$1)*'Straight Line Change'!T22</f>
        <v>-2.0617524459724802E-2</v>
      </c>
      <c r="J12" s="251">
        <f>$I$2*($L$1/$I$1)*'Straight Line Change'!U22</f>
        <v>-1.924302282907648E-2</v>
      </c>
      <c r="K12" s="251">
        <f>$I$2*($L$1/$I$1)*'Straight Line Change'!V22</f>
        <v>-1.7868521198428161E-2</v>
      </c>
      <c r="L12" s="251">
        <f>$I$2*($L$1/$I$1)*'Straight Line Change'!W22</f>
        <v>-1.6494019567779839E-2</v>
      </c>
      <c r="M12" s="251">
        <f>$I$2*($L$1/$I$1)*'Straight Line Change'!X22</f>
        <v>-1.5119517937131521E-2</v>
      </c>
      <c r="N12" s="251">
        <f>$I$2*($L$1/$I$1)*'Straight Line Change'!Y22</f>
        <v>-1.37450163064832E-2</v>
      </c>
      <c r="O12" s="251">
        <f>$I$2*($L$1/$I$1)*'Straight Line Change'!Z22</f>
        <v>-1.2370514675834879E-2</v>
      </c>
      <c r="P12" s="251">
        <f>$I$2*($L$1/$I$1)*'Straight Line Change'!AA22</f>
        <v>-1.0996013045186558E-2</v>
      </c>
      <c r="Q12" s="251">
        <f>$I$2*($L$1/$I$1)*'Straight Line Change'!AB22</f>
        <v>-9.6215114145382363E-3</v>
      </c>
      <c r="R12" s="251">
        <f>$I$2*($L$1/$I$1)*'Straight Line Change'!AC22</f>
        <v>-8.2470097838899144E-3</v>
      </c>
      <c r="S12" s="251">
        <f>$I$2*($L$1/$I$1)*'Straight Line Change'!AD22</f>
        <v>-6.8725081532415933E-3</v>
      </c>
      <c r="T12" s="251">
        <f>$I$2*($L$1/$I$1)*'Straight Line Change'!AE22</f>
        <v>-5.4980065225932722E-3</v>
      </c>
      <c r="U12" s="251">
        <f>$I$2*($L$1/$I$1)*'Straight Line Change'!AF22</f>
        <v>-4.1235048919449511E-3</v>
      </c>
      <c r="V12" s="251">
        <f>$I$2*($L$1/$I$1)*'Straight Line Change'!AG22</f>
        <v>-2.7490032612966305E-3</v>
      </c>
      <c r="W12" s="251">
        <f>$I$2*($L$1/$I$1)*'Straight Line Change'!AH22</f>
        <v>-1.3745016306483096E-3</v>
      </c>
      <c r="X12" s="251">
        <f>$I$2*($L$1/$I$1)*'Straight Line Change'!AI22</f>
        <v>0</v>
      </c>
    </row>
    <row r="13" spans="1:24" ht="15" x14ac:dyDescent="0.25">
      <c r="A13" s="218" t="s">
        <v>292</v>
      </c>
      <c r="B13" s="218" t="s">
        <v>259</v>
      </c>
      <c r="C13" s="218" t="s">
        <v>1</v>
      </c>
      <c r="D13" s="251">
        <f>$I$2*($L$1/$I$1)*'Straight Line Change'!O23</f>
        <v>-3.3790544599239213E-2</v>
      </c>
      <c r="E13" s="251">
        <f>$I$2*($L$1/$I$1)*'Straight Line Change'!P23</f>
        <v>-3.2101017369277243E-2</v>
      </c>
      <c r="F13" s="251">
        <f>$I$2*($L$1/$I$1)*'Straight Line Change'!Q23</f>
        <v>-3.0411490139315281E-2</v>
      </c>
      <c r="G13" s="251">
        <f>$I$2*($L$1/$I$1)*'Straight Line Change'!R23</f>
        <v>-2.8721962909353319E-2</v>
      </c>
      <c r="H13" s="251">
        <f>$I$2*($L$1/$I$1)*'Straight Line Change'!S23</f>
        <v>-2.7032435679391356E-2</v>
      </c>
      <c r="I13" s="251">
        <f>$I$2*($L$1/$I$1)*'Straight Line Change'!T23</f>
        <v>-2.5342908449429394E-2</v>
      </c>
      <c r="J13" s="251">
        <f>$I$2*($L$1/$I$1)*'Straight Line Change'!U23</f>
        <v>-2.3653381219467435E-2</v>
      </c>
      <c r="K13" s="251">
        <f>$I$2*($L$1/$I$1)*'Straight Line Change'!V23</f>
        <v>-2.1963853989505476E-2</v>
      </c>
      <c r="L13" s="251">
        <f>$I$2*($L$1/$I$1)*'Straight Line Change'!W23</f>
        <v>-2.0274326759543514E-2</v>
      </c>
      <c r="M13" s="251">
        <f>$I$2*($L$1/$I$1)*'Straight Line Change'!X23</f>
        <v>-1.8584799529581555E-2</v>
      </c>
      <c r="N13" s="251">
        <f>$I$2*($L$1/$I$1)*'Straight Line Change'!Y23</f>
        <v>-1.6895272299619592E-2</v>
      </c>
      <c r="O13" s="251">
        <f>$I$2*($L$1/$I$1)*'Straight Line Change'!Z23</f>
        <v>-1.5205745069657632E-2</v>
      </c>
      <c r="P13" s="251">
        <f>$I$2*($L$1/$I$1)*'Straight Line Change'!AA23</f>
        <v>-1.3516217839695673E-2</v>
      </c>
      <c r="Q13" s="251">
        <f>$I$2*($L$1/$I$1)*'Straight Line Change'!AB23</f>
        <v>-1.1826690609733711E-2</v>
      </c>
      <c r="R13" s="251">
        <f>$I$2*($L$1/$I$1)*'Straight Line Change'!AC23</f>
        <v>-1.0137163379771748E-2</v>
      </c>
      <c r="S13" s="251">
        <f>$I$2*($L$1/$I$1)*'Straight Line Change'!AD23</f>
        <v>-8.4476361498097858E-3</v>
      </c>
      <c r="T13" s="251">
        <f>$I$2*($L$1/$I$1)*'Straight Line Change'!AE23</f>
        <v>-6.7581089198478243E-3</v>
      </c>
      <c r="U13" s="251">
        <f>$I$2*($L$1/$I$1)*'Straight Line Change'!AF23</f>
        <v>-5.0685816898858628E-3</v>
      </c>
      <c r="V13" s="251">
        <f>$I$2*($L$1/$I$1)*'Straight Line Change'!AG23</f>
        <v>-3.3790544599239004E-3</v>
      </c>
      <c r="W13" s="251">
        <f>$I$2*($L$1/$I$1)*'Straight Line Change'!AH23</f>
        <v>-1.6895272299619389E-3</v>
      </c>
      <c r="X13" s="251">
        <f>$I$2*($L$1/$I$1)*'Straight Line Change'!AI23</f>
        <v>0</v>
      </c>
    </row>
    <row r="14" spans="1:24" ht="15" x14ac:dyDescent="0.25">
      <c r="A14" s="218" t="s">
        <v>292</v>
      </c>
      <c r="B14" s="218" t="s">
        <v>259</v>
      </c>
      <c r="C14" s="218" t="s">
        <v>452</v>
      </c>
      <c r="D14" s="251">
        <f>$I$2*($L$1/$I$1)*'Straight Line Change'!O24</f>
        <v>-2.1940016070003371E-2</v>
      </c>
      <c r="E14" s="251">
        <f>$I$2*($L$1/$I$1)*'Straight Line Change'!P24</f>
        <v>-2.0843015266503204E-2</v>
      </c>
      <c r="F14" s="251">
        <f>$I$2*($L$1/$I$1)*'Straight Line Change'!Q24</f>
        <v>-1.9746014463003034E-2</v>
      </c>
      <c r="G14" s="251">
        <f>$I$2*($L$1/$I$1)*'Straight Line Change'!R24</f>
        <v>-1.8649013659502868E-2</v>
      </c>
      <c r="H14" s="251">
        <f>$I$2*($L$1/$I$1)*'Straight Line Change'!S24</f>
        <v>-1.7552012856002698E-2</v>
      </c>
      <c r="I14" s="251">
        <f>$I$2*($L$1/$I$1)*'Straight Line Change'!T24</f>
        <v>-1.6455012052502528E-2</v>
      </c>
      <c r="J14" s="251">
        <f>$I$2*($L$1/$I$1)*'Straight Line Change'!U24</f>
        <v>-1.535801124900236E-2</v>
      </c>
      <c r="K14" s="251">
        <f>$I$2*($L$1/$I$1)*'Straight Line Change'!V24</f>
        <v>-1.4261010445502192E-2</v>
      </c>
      <c r="L14" s="251">
        <f>$I$2*($L$1/$I$1)*'Straight Line Change'!W24</f>
        <v>-1.3164009642002024E-2</v>
      </c>
      <c r="M14" s="251">
        <f>$I$2*($L$1/$I$1)*'Straight Line Change'!X24</f>
        <v>-1.2067008838501855E-2</v>
      </c>
      <c r="N14" s="251">
        <f>$I$2*($L$1/$I$1)*'Straight Line Change'!Y24</f>
        <v>-1.0970008035001685E-2</v>
      </c>
      <c r="O14" s="251">
        <f>$I$2*($L$1/$I$1)*'Straight Line Change'!Z24</f>
        <v>-9.8730072315015172E-3</v>
      </c>
      <c r="P14" s="251">
        <f>$I$2*($L$1/$I$1)*'Straight Line Change'!AA24</f>
        <v>-8.776006428001349E-3</v>
      </c>
      <c r="Q14" s="251">
        <f>$I$2*($L$1/$I$1)*'Straight Line Change'!AB24</f>
        <v>-7.67900562450118E-3</v>
      </c>
      <c r="R14" s="251">
        <f>$I$2*($L$1/$I$1)*'Straight Line Change'!AC24</f>
        <v>-6.5820048210010118E-3</v>
      </c>
      <c r="S14" s="251">
        <f>$I$2*($L$1/$I$1)*'Straight Line Change'!AD24</f>
        <v>-5.4850040175008427E-3</v>
      </c>
      <c r="T14" s="251">
        <f>$I$2*($L$1/$I$1)*'Straight Line Change'!AE24</f>
        <v>-4.3880032140006745E-3</v>
      </c>
      <c r="U14" s="251">
        <f>$I$2*($L$1/$I$1)*'Straight Line Change'!AF24</f>
        <v>-3.2910024105005059E-3</v>
      </c>
      <c r="V14" s="251">
        <f>$I$2*($L$1/$I$1)*'Straight Line Change'!AG24</f>
        <v>-2.1940016070003373E-3</v>
      </c>
      <c r="W14" s="251">
        <f>$I$2*($L$1/$I$1)*'Straight Line Change'!AH24</f>
        <v>-1.0970008035001686E-3</v>
      </c>
      <c r="X14" s="251">
        <f>$I$2*($L$1/$I$1)*'Straight Line Change'!AI24</f>
        <v>0</v>
      </c>
    </row>
    <row r="15" spans="1:24" ht="15" x14ac:dyDescent="0.25">
      <c r="A15" s="244" t="s">
        <v>292</v>
      </c>
      <c r="B15" s="244" t="s">
        <v>259</v>
      </c>
      <c r="C15" s="244" t="s">
        <v>99</v>
      </c>
      <c r="D15" s="252">
        <f t="shared" ref="D15:E15" si="2">SUM(D11:D13)</f>
        <v>-8.1574749888650461E-2</v>
      </c>
      <c r="E15" s="252">
        <f t="shared" si="2"/>
        <v>-7.7496012394217939E-2</v>
      </c>
      <c r="F15" s="252">
        <f>SUM(F11:F13)</f>
        <v>-7.3417274899785417E-2</v>
      </c>
      <c r="G15" s="252">
        <f t="shared" ref="G15:X15" si="3">SUM(G11:G13)</f>
        <v>-6.9338537405352896E-2</v>
      </c>
      <c r="H15" s="252">
        <f t="shared" si="3"/>
        <v>-6.525979991092036E-2</v>
      </c>
      <c r="I15" s="252">
        <f t="shared" si="3"/>
        <v>-6.1181062416487839E-2</v>
      </c>
      <c r="J15" s="252">
        <f t="shared" si="3"/>
        <v>-5.7102324922055317E-2</v>
      </c>
      <c r="K15" s="252">
        <f t="shared" si="3"/>
        <v>-5.3023587427622802E-2</v>
      </c>
      <c r="L15" s="252">
        <f t="shared" si="3"/>
        <v>-4.8944849933190274E-2</v>
      </c>
      <c r="M15" s="252">
        <f t="shared" si="3"/>
        <v>-4.4866112438757752E-2</v>
      </c>
      <c r="N15" s="252">
        <f t="shared" si="3"/>
        <v>-4.078737494432523E-2</v>
      </c>
      <c r="O15" s="252">
        <f t="shared" si="3"/>
        <v>-3.6708637449892702E-2</v>
      </c>
      <c r="P15" s="252">
        <f t="shared" si="3"/>
        <v>-3.2629899955460173E-2</v>
      </c>
      <c r="Q15" s="252">
        <f t="shared" si="3"/>
        <v>-2.8551162461027652E-2</v>
      </c>
      <c r="R15" s="252">
        <f t="shared" si="3"/>
        <v>-2.4472424966595123E-2</v>
      </c>
      <c r="S15" s="252">
        <f t="shared" si="3"/>
        <v>-2.0393687472162594E-2</v>
      </c>
      <c r="T15" s="252">
        <f t="shared" si="3"/>
        <v>-1.6314949977730073E-2</v>
      </c>
      <c r="U15" s="252">
        <f t="shared" si="3"/>
        <v>-1.2236212483297546E-2</v>
      </c>
      <c r="V15" s="252">
        <f t="shared" si="3"/>
        <v>-8.157474988865019E-3</v>
      </c>
      <c r="W15" s="252">
        <f t="shared" si="3"/>
        <v>-4.0787374944324948E-3</v>
      </c>
      <c r="X15" s="252">
        <f t="shared" si="3"/>
        <v>0</v>
      </c>
    </row>
    <row r="16" spans="1:24" ht="15" x14ac:dyDescent="0.25">
      <c r="A16" s="217" t="s">
        <v>292</v>
      </c>
      <c r="B16" s="217" t="s">
        <v>260</v>
      </c>
      <c r="C16" s="217" t="s">
        <v>0</v>
      </c>
      <c r="D16" s="250">
        <f>$I$2*($L$1/$I$1)*'Straight Line Change'!O36</f>
        <v>-27.835114517371139</v>
      </c>
      <c r="E16" s="250">
        <f>$I$2*($L$1/$I$1)*'Straight Line Change'!P36</f>
        <v>-26.443358791502583</v>
      </c>
      <c r="F16" s="250">
        <f>$I$2*($L$1/$I$1)*'Straight Line Change'!Q36</f>
        <v>-25.051603065634026</v>
      </c>
      <c r="G16" s="250">
        <f>$I$2*($L$1/$I$1)*'Straight Line Change'!R36</f>
        <v>-23.65984733976547</v>
      </c>
      <c r="H16" s="250">
        <f>$I$2*($L$1/$I$1)*'Straight Line Change'!S36</f>
        <v>-22.268091613896914</v>
      </c>
      <c r="I16" s="250">
        <f>$I$2*($L$1/$I$1)*'Straight Line Change'!T36</f>
        <v>-20.876335888028354</v>
      </c>
      <c r="J16" s="250">
        <f>$I$2*($L$1/$I$1)*'Straight Line Change'!U36</f>
        <v>-19.484580162159798</v>
      </c>
      <c r="K16" s="250">
        <f>$I$2*($L$1/$I$1)*'Straight Line Change'!V36</f>
        <v>-18.092824436291242</v>
      </c>
      <c r="L16" s="250">
        <f>$I$2*($L$1/$I$1)*'Straight Line Change'!W36</f>
        <v>-16.701068710422685</v>
      </c>
      <c r="M16" s="250">
        <f>$I$2*($L$1/$I$1)*'Straight Line Change'!X36</f>
        <v>-15.309312984554127</v>
      </c>
      <c r="N16" s="250">
        <f>$I$2*($L$1/$I$1)*'Straight Line Change'!Y36</f>
        <v>-13.917557258685569</v>
      </c>
      <c r="O16" s="250">
        <f>$I$2*($L$1/$I$1)*'Straight Line Change'!Z36</f>
        <v>-12.525801532817011</v>
      </c>
      <c r="P16" s="250">
        <f>$I$2*($L$1/$I$1)*'Straight Line Change'!AA36</f>
        <v>-11.134045806948453</v>
      </c>
      <c r="Q16" s="250">
        <f>$I$2*($L$1/$I$1)*'Straight Line Change'!AB36</f>
        <v>-9.7422900810798954</v>
      </c>
      <c r="R16" s="250">
        <f>$I$2*($L$1/$I$1)*'Straight Line Change'!AC36</f>
        <v>-8.3505343552113356</v>
      </c>
      <c r="S16" s="250">
        <f>$I$2*($L$1/$I$1)*'Straight Line Change'!AD36</f>
        <v>-6.9587786293427776</v>
      </c>
      <c r="T16" s="250">
        <f>$I$2*($L$1/$I$1)*'Straight Line Change'!AE36</f>
        <v>-5.5670229034742196</v>
      </c>
      <c r="U16" s="250">
        <f>$I$2*($L$1/$I$1)*'Straight Line Change'!AF36</f>
        <v>-4.1752671776056625</v>
      </c>
      <c r="V16" s="250">
        <f>$I$2*($L$1/$I$1)*'Straight Line Change'!AG36</f>
        <v>-2.7835114517371045</v>
      </c>
      <c r="W16" s="250">
        <f>$I$2*($L$1/$I$1)*'Straight Line Change'!AH36</f>
        <v>-1.3917557258685465</v>
      </c>
      <c r="X16" s="250">
        <f>$I$2*($L$1/$I$1)*'Straight Line Change'!AI36</f>
        <v>0</v>
      </c>
    </row>
    <row r="17" spans="1:24" ht="15" x14ac:dyDescent="0.25">
      <c r="A17" s="217" t="s">
        <v>292</v>
      </c>
      <c r="B17" s="217" t="s">
        <v>260</v>
      </c>
      <c r="C17" s="217" t="s">
        <v>451</v>
      </c>
      <c r="D17" s="250">
        <f>$I$2*($L$1/$I$1)*'Straight Line Change'!O37</f>
        <v>-66.215819339566067</v>
      </c>
      <c r="E17" s="250">
        <f>$I$2*($L$1/$I$1)*'Straight Line Change'!P37</f>
        <v>-62.905028372587765</v>
      </c>
      <c r="F17" s="250">
        <f>$I$2*($L$1/$I$1)*'Straight Line Change'!Q37</f>
        <v>-59.594237405609455</v>
      </c>
      <c r="G17" s="250">
        <f>$I$2*($L$1/$I$1)*'Straight Line Change'!R37</f>
        <v>-56.283446438631145</v>
      </c>
      <c r="H17" s="250">
        <f>$I$2*($L$1/$I$1)*'Straight Line Change'!S37</f>
        <v>-52.972655471652843</v>
      </c>
      <c r="I17" s="250">
        <f>$I$2*($L$1/$I$1)*'Straight Line Change'!T37</f>
        <v>-49.661864504674533</v>
      </c>
      <c r="J17" s="250">
        <f>$I$2*($L$1/$I$1)*'Straight Line Change'!U37</f>
        <v>-46.35107353769623</v>
      </c>
      <c r="K17" s="250">
        <f>$I$2*($L$1/$I$1)*'Straight Line Change'!V37</f>
        <v>-43.040282570717928</v>
      </c>
      <c r="L17" s="250">
        <f>$I$2*($L$1/$I$1)*'Straight Line Change'!W37</f>
        <v>-39.729491603739625</v>
      </c>
      <c r="M17" s="250">
        <f>$I$2*($L$1/$I$1)*'Straight Line Change'!X37</f>
        <v>-36.418700636761322</v>
      </c>
      <c r="N17" s="250">
        <f>$I$2*($L$1/$I$1)*'Straight Line Change'!Y37</f>
        <v>-33.10790966978302</v>
      </c>
      <c r="O17" s="250">
        <f>$I$2*($L$1/$I$1)*'Straight Line Change'!Z37</f>
        <v>-29.797118702804713</v>
      </c>
      <c r="P17" s="250">
        <f>$I$2*($L$1/$I$1)*'Straight Line Change'!AA37</f>
        <v>-26.486327735826407</v>
      </c>
      <c r="Q17" s="250">
        <f>$I$2*($L$1/$I$1)*'Straight Line Change'!AB37</f>
        <v>-23.175536768848101</v>
      </c>
      <c r="R17" s="250">
        <f>$I$2*($L$1/$I$1)*'Straight Line Change'!AC37</f>
        <v>-19.864745801869795</v>
      </c>
      <c r="S17" s="250">
        <f>$I$2*($L$1/$I$1)*'Straight Line Change'!AD37</f>
        <v>-16.553954834891488</v>
      </c>
      <c r="T17" s="250">
        <f>$I$2*($L$1/$I$1)*'Straight Line Change'!AE37</f>
        <v>-13.243163867913182</v>
      </c>
      <c r="U17" s="250">
        <f>$I$2*($L$1/$I$1)*'Straight Line Change'!AF37</f>
        <v>-9.9323729009348778</v>
      </c>
      <c r="V17" s="250">
        <f>$I$2*($L$1/$I$1)*'Straight Line Change'!AG37</f>
        <v>-6.6215819339565725</v>
      </c>
      <c r="W17" s="250">
        <f>$I$2*($L$1/$I$1)*'Straight Line Change'!AH37</f>
        <v>-3.3107909669782671</v>
      </c>
      <c r="X17" s="250">
        <f>$I$2*($L$1/$I$1)*'Straight Line Change'!AI37</f>
        <v>0</v>
      </c>
    </row>
    <row r="18" spans="1:24" ht="15" x14ac:dyDescent="0.25">
      <c r="A18" s="217" t="s">
        <v>292</v>
      </c>
      <c r="B18" s="217" t="s">
        <v>260</v>
      </c>
      <c r="C18" s="217" t="s">
        <v>1</v>
      </c>
      <c r="D18" s="250">
        <f>$I$2*($L$1/$I$1)*'Straight Line Change'!O38</f>
        <v>-39.133787091115337</v>
      </c>
      <c r="E18" s="250">
        <f>$I$2*($L$1/$I$1)*'Straight Line Change'!P38</f>
        <v>-37.177097736559574</v>
      </c>
      <c r="F18" s="250">
        <f>$I$2*($L$1/$I$1)*'Straight Line Change'!Q38</f>
        <v>-35.220408382003811</v>
      </c>
      <c r="G18" s="250">
        <f>$I$2*($L$1/$I$1)*'Straight Line Change'!R38</f>
        <v>-33.263719027448047</v>
      </c>
      <c r="H18" s="250">
        <f>$I$2*($L$1/$I$1)*'Straight Line Change'!S38</f>
        <v>-31.307029672892281</v>
      </c>
      <c r="I18" s="250">
        <f>$I$2*($L$1/$I$1)*'Straight Line Change'!T38</f>
        <v>-29.350340318336517</v>
      </c>
      <c r="J18" s="250">
        <f>$I$2*($L$1/$I$1)*'Straight Line Change'!U38</f>
        <v>-27.393650963780754</v>
      </c>
      <c r="K18" s="250">
        <f>$I$2*($L$1/$I$1)*'Straight Line Change'!V38</f>
        <v>-25.436961609224984</v>
      </c>
      <c r="L18" s="250">
        <f>$I$2*($L$1/$I$1)*'Straight Line Change'!W38</f>
        <v>-23.480272254669217</v>
      </c>
      <c r="M18" s="250">
        <f>$I$2*($L$1/$I$1)*'Straight Line Change'!X38</f>
        <v>-21.52358290011345</v>
      </c>
      <c r="N18" s="250">
        <f>$I$2*($L$1/$I$1)*'Straight Line Change'!Y38</f>
        <v>-19.566893545557683</v>
      </c>
      <c r="O18" s="250">
        <f>$I$2*($L$1/$I$1)*'Straight Line Change'!Z38</f>
        <v>-17.610204191001916</v>
      </c>
      <c r="P18" s="250">
        <f>$I$2*($L$1/$I$1)*'Straight Line Change'!AA38</f>
        <v>-15.653514836446147</v>
      </c>
      <c r="Q18" s="250">
        <f>$I$2*($L$1/$I$1)*'Straight Line Change'!AB38</f>
        <v>-13.696825481890379</v>
      </c>
      <c r="R18" s="250">
        <f>$I$2*($L$1/$I$1)*'Straight Line Change'!AC38</f>
        <v>-11.740136127334614</v>
      </c>
      <c r="S18" s="250">
        <f>$I$2*($L$1/$I$1)*'Straight Line Change'!AD38</f>
        <v>-9.7834467727788468</v>
      </c>
      <c r="T18" s="250">
        <f>$I$2*($L$1/$I$1)*'Straight Line Change'!AE38</f>
        <v>-7.8267574182230808</v>
      </c>
      <c r="U18" s="250">
        <f>$I$2*($L$1/$I$1)*'Straight Line Change'!AF38</f>
        <v>-5.8700680636673148</v>
      </c>
      <c r="V18" s="250">
        <f>$I$2*($L$1/$I$1)*'Straight Line Change'!AG38</f>
        <v>-3.9133787091115488</v>
      </c>
      <c r="W18" s="250">
        <f>$I$2*($L$1/$I$1)*'Straight Line Change'!AH38</f>
        <v>-1.9566893545557822</v>
      </c>
      <c r="X18" s="250">
        <f>$I$2*($L$1/$I$1)*'Straight Line Change'!AI38</f>
        <v>0</v>
      </c>
    </row>
    <row r="19" spans="1:24" ht="15" x14ac:dyDescent="0.25">
      <c r="A19" s="217" t="s">
        <v>292</v>
      </c>
      <c r="B19" s="217" t="s">
        <v>260</v>
      </c>
      <c r="C19" s="217" t="s">
        <v>452</v>
      </c>
      <c r="D19" s="250">
        <f>$I$2*($L$1/$I$1)*'Straight Line Change'!O39</f>
        <v>-51.672004419265996</v>
      </c>
      <c r="E19" s="250">
        <f>$I$2*($L$1/$I$1)*'Straight Line Change'!P39</f>
        <v>-49.088404198302698</v>
      </c>
      <c r="F19" s="250">
        <f>$I$2*($L$1/$I$1)*'Straight Line Change'!Q39</f>
        <v>-46.5048039773394</v>
      </c>
      <c r="G19" s="250">
        <f>$I$2*($L$1/$I$1)*'Straight Line Change'!R39</f>
        <v>-43.921203756376102</v>
      </c>
      <c r="H19" s="250">
        <f>$I$2*($L$1/$I$1)*'Straight Line Change'!S39</f>
        <v>-41.337603535412796</v>
      </c>
      <c r="I19" s="250">
        <f>$I$2*($L$1/$I$1)*'Straight Line Change'!T39</f>
        <v>-38.754003314449498</v>
      </c>
      <c r="J19" s="250">
        <f>$I$2*($L$1/$I$1)*'Straight Line Change'!U39</f>
        <v>-36.1704030934862</v>
      </c>
      <c r="K19" s="250">
        <f>$I$2*($L$1/$I$1)*'Straight Line Change'!V39</f>
        <v>-33.586802872522895</v>
      </c>
      <c r="L19" s="250">
        <f>$I$2*($L$1/$I$1)*'Straight Line Change'!W39</f>
        <v>-31.003202651559597</v>
      </c>
      <c r="M19" s="250">
        <f>$I$2*($L$1/$I$1)*'Straight Line Change'!X39</f>
        <v>-28.419602430596296</v>
      </c>
      <c r="N19" s="250">
        <f>$I$2*($L$1/$I$1)*'Straight Line Change'!Y39</f>
        <v>-25.836002209632998</v>
      </c>
      <c r="O19" s="250">
        <f>$I$2*($L$1/$I$1)*'Straight Line Change'!Z39</f>
        <v>-23.252401988669703</v>
      </c>
      <c r="P19" s="250">
        <f>$I$2*($L$1/$I$1)*'Straight Line Change'!AA39</f>
        <v>-20.668801767706405</v>
      </c>
      <c r="Q19" s="250">
        <f>$I$2*($L$1/$I$1)*'Straight Line Change'!AB39</f>
        <v>-18.085201546743107</v>
      </c>
      <c r="R19" s="250">
        <f>$I$2*($L$1/$I$1)*'Straight Line Change'!AC39</f>
        <v>-15.501601325779811</v>
      </c>
      <c r="S19" s="250">
        <f>$I$2*($L$1/$I$1)*'Straight Line Change'!AD39</f>
        <v>-12.918001104816511</v>
      </c>
      <c r="T19" s="250">
        <f>$I$2*($L$1/$I$1)*'Straight Line Change'!AE39</f>
        <v>-10.334400883853213</v>
      </c>
      <c r="U19" s="250">
        <f>$I$2*($L$1/$I$1)*'Straight Line Change'!AF39</f>
        <v>-7.7508006628899144</v>
      </c>
      <c r="V19" s="250">
        <f>$I$2*($L$1/$I$1)*'Straight Line Change'!AG39</f>
        <v>-5.1672004419266155</v>
      </c>
      <c r="W19" s="250">
        <f>$I$2*($L$1/$I$1)*'Straight Line Change'!AH39</f>
        <v>-2.5836002209633171</v>
      </c>
      <c r="X19" s="250">
        <f>$I$2*($L$1/$I$1)*'Straight Line Change'!AI39</f>
        <v>0</v>
      </c>
    </row>
    <row r="20" spans="1:24" ht="15" x14ac:dyDescent="0.25">
      <c r="A20" s="244" t="s">
        <v>292</v>
      </c>
      <c r="B20" s="244" t="s">
        <v>260</v>
      </c>
      <c r="C20" s="244" t="s">
        <v>99</v>
      </c>
      <c r="D20" s="252">
        <f t="shared" ref="D20:E20" si="4">SUM(D16:D18)</f>
        <v>-133.18472094805253</v>
      </c>
      <c r="E20" s="252">
        <f t="shared" si="4"/>
        <v>-126.52548490064993</v>
      </c>
      <c r="F20" s="252">
        <f>SUM(F16:F18)</f>
        <v>-119.86624885324728</v>
      </c>
      <c r="G20" s="252">
        <f t="shared" ref="G20:X20" si="5">SUM(G16:G18)</f>
        <v>-113.20701280584467</v>
      </c>
      <c r="H20" s="252">
        <f t="shared" si="5"/>
        <v>-106.54777675844204</v>
      </c>
      <c r="I20" s="252">
        <f t="shared" si="5"/>
        <v>-99.888540711039411</v>
      </c>
      <c r="J20" s="252">
        <f t="shared" si="5"/>
        <v>-93.229304663636782</v>
      </c>
      <c r="K20" s="252">
        <f t="shared" si="5"/>
        <v>-86.570068616234153</v>
      </c>
      <c r="L20" s="252">
        <f t="shared" si="5"/>
        <v>-79.910832568831523</v>
      </c>
      <c r="M20" s="252">
        <f t="shared" si="5"/>
        <v>-73.251596521428894</v>
      </c>
      <c r="N20" s="252">
        <f t="shared" si="5"/>
        <v>-66.592360474026265</v>
      </c>
      <c r="O20" s="252">
        <f t="shared" si="5"/>
        <v>-59.933124426623635</v>
      </c>
      <c r="P20" s="252">
        <f t="shared" si="5"/>
        <v>-53.273888379221006</v>
      </c>
      <c r="Q20" s="252">
        <f t="shared" si="5"/>
        <v>-46.614652331818377</v>
      </c>
      <c r="R20" s="252">
        <f t="shared" si="5"/>
        <v>-39.955416284415747</v>
      </c>
      <c r="S20" s="252">
        <f t="shared" si="5"/>
        <v>-33.296180237013111</v>
      </c>
      <c r="T20" s="252">
        <f t="shared" si="5"/>
        <v>-26.636944189610482</v>
      </c>
      <c r="U20" s="252">
        <f t="shared" si="5"/>
        <v>-19.977708142207856</v>
      </c>
      <c r="V20" s="252">
        <f t="shared" si="5"/>
        <v>-13.318472094805227</v>
      </c>
      <c r="W20" s="252">
        <f t="shared" si="5"/>
        <v>-6.6592360474025956</v>
      </c>
      <c r="X20" s="252">
        <f t="shared" si="5"/>
        <v>0</v>
      </c>
    </row>
    <row r="21" spans="1:24" ht="15" x14ac:dyDescent="0.25">
      <c r="A21" s="218" t="s">
        <v>292</v>
      </c>
      <c r="B21" s="218" t="s">
        <v>4</v>
      </c>
      <c r="C21" s="218" t="s">
        <v>0</v>
      </c>
      <c r="D21" s="251">
        <f>$I$2*($L$2/$I$1)*'Straight Line Change'!O51</f>
        <v>-5884.8984597243661</v>
      </c>
      <c r="E21" s="251">
        <f>$I$2*($L$2/$I$1)*'Straight Line Change'!P51</f>
        <v>-5590.6535367381475</v>
      </c>
      <c r="F21" s="251">
        <f>$I$2*($L$2/$I$1)*'Straight Line Change'!Q51</f>
        <v>-5296.4086137519289</v>
      </c>
      <c r="G21" s="251">
        <f>$I$2*($L$2/$I$1)*'Straight Line Change'!R51</f>
        <v>-5002.1636907657103</v>
      </c>
      <c r="H21" s="251">
        <f>$I$2*($L$2/$I$1)*'Straight Line Change'!S51</f>
        <v>-4707.9187677794926</v>
      </c>
      <c r="I21" s="251">
        <f>$I$2*($L$2/$I$1)*'Straight Line Change'!T51</f>
        <v>-4413.6738447932739</v>
      </c>
      <c r="J21" s="251">
        <f>$I$2*($L$2/$I$1)*'Straight Line Change'!U51</f>
        <v>-4119.4289218070553</v>
      </c>
      <c r="K21" s="251">
        <f>$I$2*($L$2/$I$1)*'Straight Line Change'!V51</f>
        <v>-3825.1839988208371</v>
      </c>
      <c r="L21" s="251">
        <f>$I$2*($L$2/$I$1)*'Straight Line Change'!W51</f>
        <v>-3530.9390758346185</v>
      </c>
      <c r="M21" s="251">
        <f>$I$2*($L$2/$I$1)*'Straight Line Change'!X51</f>
        <v>-3236.6941528484003</v>
      </c>
      <c r="N21" s="251">
        <f>$I$2*($L$2/$I$1)*'Straight Line Change'!Y51</f>
        <v>-2942.4492298621822</v>
      </c>
      <c r="O21" s="251">
        <f>$I$2*($L$2/$I$1)*'Straight Line Change'!Z51</f>
        <v>-2648.2043068759635</v>
      </c>
      <c r="P21" s="251">
        <f>$I$2*($L$2/$I$1)*'Straight Line Change'!AA51</f>
        <v>-2353.9593838897454</v>
      </c>
      <c r="Q21" s="251">
        <f>$I$2*($L$2/$I$1)*'Straight Line Change'!AB51</f>
        <v>-2059.7144609035267</v>
      </c>
      <c r="R21" s="251">
        <f>$I$2*($L$2/$I$1)*'Straight Line Change'!AC51</f>
        <v>-1765.4695379173083</v>
      </c>
      <c r="S21" s="251">
        <f>$I$2*($L$2/$I$1)*'Straight Line Change'!AD51</f>
        <v>-1471.2246149310899</v>
      </c>
      <c r="T21" s="251">
        <f>$I$2*($L$2/$I$1)*'Straight Line Change'!AE51</f>
        <v>-1176.9796919448715</v>
      </c>
      <c r="U21" s="251">
        <f>$I$2*($L$2/$I$1)*'Straight Line Change'!AF51</f>
        <v>-882.73476895865315</v>
      </c>
      <c r="V21" s="251">
        <f>$I$2*($L$2/$I$1)*'Straight Line Change'!AG51</f>
        <v>-588.48984597243475</v>
      </c>
      <c r="W21" s="251">
        <f>$I$2*($L$2/$I$1)*'Straight Line Change'!AH51</f>
        <v>-294.24492298621647</v>
      </c>
      <c r="X21" s="251">
        <f>$I$2*($L$2/$I$1)*'Straight Line Change'!AI51</f>
        <v>0</v>
      </c>
    </row>
    <row r="22" spans="1:24" ht="15" x14ac:dyDescent="0.25">
      <c r="A22" s="218" t="s">
        <v>292</v>
      </c>
      <c r="B22" s="218" t="s">
        <v>4</v>
      </c>
      <c r="C22" s="218" t="s">
        <v>451</v>
      </c>
      <c r="D22" s="251">
        <f>$I$2*($L$2/$I$1)*'Straight Line Change'!O52</f>
        <v>-22091.670939216059</v>
      </c>
      <c r="E22" s="251">
        <f>$I$2*($L$2/$I$1)*'Straight Line Change'!P52</f>
        <v>-20987.087392255253</v>
      </c>
      <c r="F22" s="251">
        <f>$I$2*($L$2/$I$1)*'Straight Line Change'!Q52</f>
        <v>-19882.50384529445</v>
      </c>
      <c r="G22" s="251">
        <f>$I$2*($L$2/$I$1)*'Straight Line Change'!R52</f>
        <v>-18777.920298333644</v>
      </c>
      <c r="H22" s="251">
        <f>$I$2*($L$2/$I$1)*'Straight Line Change'!S52</f>
        <v>-17673.336751372841</v>
      </c>
      <c r="I22" s="251">
        <f>$I$2*($L$2/$I$1)*'Straight Line Change'!T52</f>
        <v>-16568.753204412038</v>
      </c>
      <c r="J22" s="251">
        <f>$I$2*($L$2/$I$1)*'Straight Line Change'!U52</f>
        <v>-15464.169657451237</v>
      </c>
      <c r="K22" s="251">
        <f>$I$2*($L$2/$I$1)*'Straight Line Change'!V52</f>
        <v>-14359.586110490434</v>
      </c>
      <c r="L22" s="251">
        <f>$I$2*($L$2/$I$1)*'Straight Line Change'!W52</f>
        <v>-13255.002563529632</v>
      </c>
      <c r="M22" s="251">
        <f>$I$2*($L$2/$I$1)*'Straight Line Change'!X52</f>
        <v>-12150.419016568829</v>
      </c>
      <c r="N22" s="251">
        <f>$I$2*($L$2/$I$1)*'Straight Line Change'!Y52</f>
        <v>-11045.835469608028</v>
      </c>
      <c r="O22" s="251">
        <f>$I$2*($L$2/$I$1)*'Straight Line Change'!Z52</f>
        <v>-9941.251922647225</v>
      </c>
      <c r="P22" s="251">
        <f>$I$2*($L$2/$I$1)*'Straight Line Change'!AA52</f>
        <v>-8836.6683756864204</v>
      </c>
      <c r="Q22" s="251">
        <f>$I$2*($L$2/$I$1)*'Straight Line Change'!AB52</f>
        <v>-7732.0848287256176</v>
      </c>
      <c r="R22" s="251">
        <f>$I$2*($L$2/$I$1)*'Straight Line Change'!AC52</f>
        <v>-6627.5012817648139</v>
      </c>
      <c r="S22" s="251">
        <f>$I$2*($L$2/$I$1)*'Straight Line Change'!AD52</f>
        <v>-5522.9177348040103</v>
      </c>
      <c r="T22" s="251">
        <f>$I$2*($L$2/$I$1)*'Straight Line Change'!AE52</f>
        <v>-4418.3341878432066</v>
      </c>
      <c r="U22" s="251">
        <f>$I$2*($L$2/$I$1)*'Straight Line Change'!AF52</f>
        <v>-3313.7506408824033</v>
      </c>
      <c r="V22" s="251">
        <f>$I$2*($L$2/$I$1)*'Straight Line Change'!AG52</f>
        <v>-2209.1670939216001</v>
      </c>
      <c r="W22" s="251">
        <f>$I$2*($L$2/$I$1)*'Straight Line Change'!AH52</f>
        <v>-1104.5835469607966</v>
      </c>
      <c r="X22" s="251">
        <f>$I$2*($L$2/$I$1)*'Straight Line Change'!AI52</f>
        <v>0</v>
      </c>
    </row>
    <row r="23" spans="1:24" ht="15" x14ac:dyDescent="0.25">
      <c r="A23" s="218" t="s">
        <v>292</v>
      </c>
      <c r="B23" s="218" t="s">
        <v>4</v>
      </c>
      <c r="C23" s="218" t="s">
        <v>1</v>
      </c>
      <c r="D23" s="251">
        <f>$I$2*($L$2/$I$1)*'Straight Line Change'!O53</f>
        <v>-14199.912521159709</v>
      </c>
      <c r="E23" s="251">
        <f>$I$2*($L$2/$I$1)*'Straight Line Change'!P53</f>
        <v>-13489.916895101724</v>
      </c>
      <c r="F23" s="251">
        <f>$I$2*($L$2/$I$1)*'Straight Line Change'!Q53</f>
        <v>-12779.921269043738</v>
      </c>
      <c r="G23" s="251">
        <f>$I$2*($L$2/$I$1)*'Straight Line Change'!R53</f>
        <v>-12069.925642985754</v>
      </c>
      <c r="H23" s="251">
        <f>$I$2*($L$2/$I$1)*'Straight Line Change'!S53</f>
        <v>-11359.930016927769</v>
      </c>
      <c r="I23" s="251">
        <f>$I$2*($L$2/$I$1)*'Straight Line Change'!T53</f>
        <v>-10649.934390869783</v>
      </c>
      <c r="J23" s="251">
        <f>$I$2*($L$2/$I$1)*'Straight Line Change'!U53</f>
        <v>-9939.938764811799</v>
      </c>
      <c r="K23" s="251">
        <f>$I$2*($L$2/$I$1)*'Straight Line Change'!V53</f>
        <v>-9229.9431387538134</v>
      </c>
      <c r="L23" s="251">
        <f>$I$2*($L$2/$I$1)*'Straight Line Change'!W53</f>
        <v>-8519.9475126958278</v>
      </c>
      <c r="M23" s="251">
        <f>$I$2*($L$2/$I$1)*'Straight Line Change'!X53</f>
        <v>-7809.951886637843</v>
      </c>
      <c r="N23" s="251">
        <f>$I$2*($L$2/$I$1)*'Straight Line Change'!Y53</f>
        <v>-7099.9562605798583</v>
      </c>
      <c r="O23" s="251">
        <f>$I$2*($L$2/$I$1)*'Straight Line Change'!Z53</f>
        <v>-6389.9606345218735</v>
      </c>
      <c r="P23" s="251">
        <f>$I$2*($L$2/$I$1)*'Straight Line Change'!AA53</f>
        <v>-5679.9650084638879</v>
      </c>
      <c r="Q23" s="251">
        <f>$I$2*($L$2/$I$1)*'Straight Line Change'!AB53</f>
        <v>-4969.9693824059032</v>
      </c>
      <c r="R23" s="251">
        <f>$I$2*($L$2/$I$1)*'Straight Line Change'!AC53</f>
        <v>-4259.9737563479175</v>
      </c>
      <c r="S23" s="251">
        <f>$I$2*($L$2/$I$1)*'Straight Line Change'!AD53</f>
        <v>-3549.9781302899323</v>
      </c>
      <c r="T23" s="251">
        <f>$I$2*($L$2/$I$1)*'Straight Line Change'!AE53</f>
        <v>-2839.9825042319467</v>
      </c>
      <c r="U23" s="251">
        <f>$I$2*($L$2/$I$1)*'Straight Line Change'!AF53</f>
        <v>-2129.986878173961</v>
      </c>
      <c r="V23" s="251">
        <f>$I$2*($L$2/$I$1)*'Straight Line Change'!AG53</f>
        <v>-1419.9912521159756</v>
      </c>
      <c r="W23" s="251">
        <f>$I$2*($L$2/$I$1)*'Straight Line Change'!AH53</f>
        <v>-709.99562605799008</v>
      </c>
      <c r="X23" s="251">
        <f>$I$2*($L$2/$I$1)*'Straight Line Change'!AI53</f>
        <v>0</v>
      </c>
    </row>
    <row r="24" spans="1:24" ht="15" x14ac:dyDescent="0.25">
      <c r="A24" s="218" t="s">
        <v>292</v>
      </c>
      <c r="B24" s="218" t="s">
        <v>4</v>
      </c>
      <c r="C24" s="218" t="s">
        <v>452</v>
      </c>
      <c r="D24" s="251">
        <f>$I$2*($L$2/$I$1)*'Straight Line Change'!O54</f>
        <v>-22722.671734974414</v>
      </c>
      <c r="E24" s="251">
        <f>$I$2*($L$2/$I$1)*'Straight Line Change'!P54</f>
        <v>-21586.538148225696</v>
      </c>
      <c r="F24" s="251">
        <f>$I$2*($L$2/$I$1)*'Straight Line Change'!Q54</f>
        <v>-20450.404561476978</v>
      </c>
      <c r="G24" s="251">
        <f>$I$2*($L$2/$I$1)*'Straight Line Change'!R54</f>
        <v>-19314.270974728261</v>
      </c>
      <c r="H24" s="251">
        <f>$I$2*($L$2/$I$1)*'Straight Line Change'!S54</f>
        <v>-18178.137387979543</v>
      </c>
      <c r="I24" s="251">
        <f>$I$2*($L$2/$I$1)*'Straight Line Change'!T54</f>
        <v>-17042.003801230821</v>
      </c>
      <c r="J24" s="251">
        <f>$I$2*($L$2/$I$1)*'Straight Line Change'!U54</f>
        <v>-15905.870214482104</v>
      </c>
      <c r="K24" s="251">
        <f>$I$2*($L$2/$I$1)*'Straight Line Change'!V54</f>
        <v>-14769.736627733382</v>
      </c>
      <c r="L24" s="251">
        <f>$I$2*($L$2/$I$1)*'Straight Line Change'!W54</f>
        <v>-13633.603040984663</v>
      </c>
      <c r="M24" s="251">
        <f>$I$2*($L$2/$I$1)*'Straight Line Change'!X54</f>
        <v>-12497.469454235943</v>
      </c>
      <c r="N24" s="251">
        <f>$I$2*($L$2/$I$1)*'Straight Line Change'!Y54</f>
        <v>-11361.335867487223</v>
      </c>
      <c r="O24" s="251">
        <f>$I$2*($L$2/$I$1)*'Straight Line Change'!Z54</f>
        <v>-10225.202280738504</v>
      </c>
      <c r="P24" s="251">
        <f>$I$2*($L$2/$I$1)*'Straight Line Change'!AA54</f>
        <v>-9089.0686939897842</v>
      </c>
      <c r="Q24" s="251">
        <f>$I$2*($L$2/$I$1)*'Straight Line Change'!AB54</f>
        <v>-7952.9351072410636</v>
      </c>
      <c r="R24" s="251">
        <f>$I$2*($L$2/$I$1)*'Straight Line Change'!AC54</f>
        <v>-6816.801520492344</v>
      </c>
      <c r="S24" s="251">
        <f>$I$2*($L$2/$I$1)*'Straight Line Change'!AD54</f>
        <v>-5680.6679337436235</v>
      </c>
      <c r="T24" s="251">
        <f>$I$2*($L$2/$I$1)*'Straight Line Change'!AE54</f>
        <v>-4544.5343469949039</v>
      </c>
      <c r="U24" s="251">
        <f>$I$2*($L$2/$I$1)*'Straight Line Change'!AF54</f>
        <v>-3408.4007602461838</v>
      </c>
      <c r="V24" s="251">
        <f>$I$2*($L$2/$I$1)*'Straight Line Change'!AG54</f>
        <v>-2272.2671734974638</v>
      </c>
      <c r="W24" s="251">
        <f>$I$2*($L$2/$I$1)*'Straight Line Change'!AH54</f>
        <v>-1136.1335867487442</v>
      </c>
      <c r="X24" s="251">
        <f>$I$2*($L$2/$I$1)*'Straight Line Change'!AI54</f>
        <v>0</v>
      </c>
    </row>
    <row r="25" spans="1:24" ht="15" x14ac:dyDescent="0.25">
      <c r="A25" s="244" t="s">
        <v>292</v>
      </c>
      <c r="B25" s="244" t="s">
        <v>4</v>
      </c>
      <c r="C25" s="244" t="s">
        <v>99</v>
      </c>
      <c r="D25" s="252">
        <f t="shared" ref="D25:E25" si="6">SUM(D21:D23)</f>
        <v>-42176.481920100137</v>
      </c>
      <c r="E25" s="252">
        <f t="shared" si="6"/>
        <v>-40067.65782409512</v>
      </c>
      <c r="F25" s="252">
        <f>SUM(F21:F23)</f>
        <v>-37958.833728090118</v>
      </c>
      <c r="G25" s="252">
        <f t="shared" ref="G25:X25" si="7">SUM(G21:G23)</f>
        <v>-35850.009632085108</v>
      </c>
      <c r="H25" s="252">
        <f t="shared" si="7"/>
        <v>-33741.185536080106</v>
      </c>
      <c r="I25" s="252">
        <f t="shared" si="7"/>
        <v>-31632.361440075096</v>
      </c>
      <c r="J25" s="252">
        <f t="shared" si="7"/>
        <v>-29523.537344070093</v>
      </c>
      <c r="K25" s="252">
        <f t="shared" si="7"/>
        <v>-27414.713248065083</v>
      </c>
      <c r="L25" s="252">
        <f t="shared" si="7"/>
        <v>-25305.889152060077</v>
      </c>
      <c r="M25" s="252">
        <f t="shared" si="7"/>
        <v>-23197.065056055071</v>
      </c>
      <c r="N25" s="252">
        <f t="shared" si="7"/>
        <v>-21088.240960050069</v>
      </c>
      <c r="O25" s="252">
        <f t="shared" si="7"/>
        <v>-18979.416864045063</v>
      </c>
      <c r="P25" s="252">
        <f t="shared" si="7"/>
        <v>-16870.592768040053</v>
      </c>
      <c r="Q25" s="252">
        <f t="shared" si="7"/>
        <v>-14761.768672035047</v>
      </c>
      <c r="R25" s="252">
        <f t="shared" si="7"/>
        <v>-12652.94457603004</v>
      </c>
      <c r="S25" s="252">
        <f t="shared" si="7"/>
        <v>-10544.120480025033</v>
      </c>
      <c r="T25" s="252">
        <f t="shared" si="7"/>
        <v>-8435.2963840200246</v>
      </c>
      <c r="U25" s="252">
        <f t="shared" si="7"/>
        <v>-6326.4722880150166</v>
      </c>
      <c r="V25" s="252">
        <f t="shared" si="7"/>
        <v>-4217.6481920100105</v>
      </c>
      <c r="W25" s="252">
        <f t="shared" si="7"/>
        <v>-2108.8240960050034</v>
      </c>
      <c r="X25" s="252">
        <f t="shared" si="7"/>
        <v>0</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25"/>
  <sheetViews>
    <sheetView zoomScale="80" zoomScaleNormal="80" workbookViewId="0">
      <pane xSplit="3" ySplit="4" topLeftCell="D5" activePane="bottomRight" state="frozen"/>
      <selection pane="topRight" activeCell="D1" sqref="D1"/>
      <selection pane="bottomLeft" activeCell="A5" sqref="A5"/>
      <selection pane="bottomRight" activeCell="B11" sqref="B11"/>
    </sheetView>
  </sheetViews>
  <sheetFormatPr defaultRowHeight="14.4" x14ac:dyDescent="0.3"/>
  <cols>
    <col min="1" max="1" width="23.33203125" customWidth="1"/>
    <col min="2" max="3" width="11" customWidth="1"/>
    <col min="4" max="5" width="16.33203125" customWidth="1"/>
    <col min="6" max="24" width="16" customWidth="1"/>
  </cols>
  <sheetData>
    <row r="1" spans="1:24" ht="19.5" thickBot="1" x14ac:dyDescent="0.3">
      <c r="A1" s="234" t="s">
        <v>763</v>
      </c>
      <c r="B1" s="235"/>
      <c r="C1" s="235"/>
      <c r="D1" s="235"/>
      <c r="E1" s="235"/>
      <c r="F1" s="247"/>
      <c r="G1" s="247"/>
      <c r="H1" s="239"/>
      <c r="I1" s="267">
        <v>1000000</v>
      </c>
      <c r="J1" s="235" t="s">
        <v>288</v>
      </c>
      <c r="K1" s="260" t="s">
        <v>103</v>
      </c>
      <c r="L1" s="261">
        <f>'Unit Costs'!C59</f>
        <v>8.9499999999999996E-3</v>
      </c>
      <c r="M1" s="235" t="s">
        <v>287</v>
      </c>
      <c r="N1" s="247"/>
      <c r="O1" s="247"/>
      <c r="P1" s="235"/>
      <c r="Q1" s="235"/>
      <c r="R1" s="235"/>
      <c r="S1" s="235"/>
      <c r="T1" s="235"/>
      <c r="U1" s="235"/>
      <c r="V1" s="235"/>
      <c r="W1" s="235"/>
      <c r="X1" s="235"/>
    </row>
    <row r="2" spans="1:24" ht="19.5" thickBot="1" x14ac:dyDescent="0.35">
      <c r="A2" s="237"/>
      <c r="B2" s="235"/>
      <c r="C2" s="235"/>
      <c r="D2" s="235"/>
      <c r="E2" s="235"/>
      <c r="F2" s="247"/>
      <c r="G2" s="247"/>
      <c r="H2" s="239" t="s">
        <v>293</v>
      </c>
      <c r="I2" s="266">
        <f>'Unit Costs'!C54</f>
        <v>366414</v>
      </c>
      <c r="J2" s="235" t="s">
        <v>290</v>
      </c>
      <c r="K2" s="260" t="s">
        <v>4</v>
      </c>
      <c r="L2" s="262">
        <f>'Unit Costs'!C64</f>
        <v>0.42100000000000004</v>
      </c>
      <c r="M2" s="235" t="s">
        <v>287</v>
      </c>
      <c r="N2" s="247"/>
      <c r="O2" s="247"/>
      <c r="P2" s="235"/>
      <c r="Q2" s="235"/>
      <c r="R2" s="235"/>
      <c r="S2" s="235"/>
      <c r="T2" s="235"/>
      <c r="U2" s="235"/>
      <c r="V2" s="235"/>
      <c r="W2" s="235"/>
      <c r="X2" s="235"/>
    </row>
    <row r="3" spans="1:24" ht="18.75" x14ac:dyDescent="0.3">
      <c r="A3" s="237"/>
      <c r="B3" s="235"/>
      <c r="C3" s="239" t="s">
        <v>34</v>
      </c>
      <c r="D3" s="240">
        <v>2020</v>
      </c>
      <c r="E3" s="240">
        <v>2021</v>
      </c>
      <c r="F3" s="240">
        <v>2022</v>
      </c>
      <c r="G3" s="240">
        <v>2023</v>
      </c>
      <c r="H3" s="240">
        <v>2024</v>
      </c>
      <c r="I3" s="240">
        <v>2025</v>
      </c>
      <c r="J3" s="240">
        <v>2026</v>
      </c>
      <c r="K3" s="240">
        <v>2027</v>
      </c>
      <c r="L3" s="240">
        <v>2028</v>
      </c>
      <c r="M3" s="240">
        <v>2029</v>
      </c>
      <c r="N3" s="240">
        <v>2030</v>
      </c>
      <c r="O3" s="240">
        <v>2031</v>
      </c>
      <c r="P3" s="240">
        <v>2032</v>
      </c>
      <c r="Q3" s="240">
        <v>2033</v>
      </c>
      <c r="R3" s="240">
        <v>2034</v>
      </c>
      <c r="S3" s="240">
        <v>2035</v>
      </c>
      <c r="T3" s="240">
        <v>2036</v>
      </c>
      <c r="U3" s="240">
        <v>2037</v>
      </c>
      <c r="V3" s="240">
        <v>2038</v>
      </c>
      <c r="W3" s="240">
        <v>2039</v>
      </c>
      <c r="X3" s="240">
        <v>2040</v>
      </c>
    </row>
    <row r="4" spans="1:24" s="4" customFormat="1" ht="15" x14ac:dyDescent="0.25">
      <c r="A4" s="241"/>
      <c r="B4" s="241"/>
      <c r="C4" s="242" t="s">
        <v>270</v>
      </c>
      <c r="D4" s="238">
        <v>0</v>
      </c>
      <c r="E4" s="238">
        <v>1</v>
      </c>
      <c r="F4" s="238">
        <v>2</v>
      </c>
      <c r="G4" s="238">
        <v>3</v>
      </c>
      <c r="H4" s="238">
        <v>4</v>
      </c>
      <c r="I4" s="238">
        <v>5</v>
      </c>
      <c r="J4" s="238">
        <v>6</v>
      </c>
      <c r="K4" s="238">
        <v>7</v>
      </c>
      <c r="L4" s="238">
        <v>8</v>
      </c>
      <c r="M4" s="238">
        <v>9</v>
      </c>
      <c r="N4" s="238">
        <v>10</v>
      </c>
      <c r="O4" s="238">
        <v>11</v>
      </c>
      <c r="P4" s="238">
        <v>12</v>
      </c>
      <c r="Q4" s="238">
        <v>13</v>
      </c>
      <c r="R4" s="238">
        <v>14</v>
      </c>
      <c r="S4" s="238">
        <v>15</v>
      </c>
      <c r="T4" s="238">
        <v>16</v>
      </c>
      <c r="U4" s="238">
        <v>17</v>
      </c>
      <c r="V4" s="238">
        <v>18</v>
      </c>
      <c r="W4" s="238">
        <v>19</v>
      </c>
      <c r="X4" s="238">
        <v>20</v>
      </c>
    </row>
    <row r="5" spans="1:24" ht="18.75" x14ac:dyDescent="0.3">
      <c r="A5" s="214" t="s">
        <v>272</v>
      </c>
      <c r="B5" s="214"/>
      <c r="C5" s="214"/>
      <c r="D5" s="214"/>
      <c r="E5" s="214"/>
      <c r="F5" s="227"/>
      <c r="G5" s="227"/>
      <c r="H5" s="227"/>
      <c r="I5" s="227"/>
      <c r="J5" s="227"/>
      <c r="K5" s="227"/>
      <c r="L5" s="227"/>
      <c r="M5" s="227"/>
      <c r="N5" s="227"/>
      <c r="O5" s="227"/>
      <c r="P5" s="227"/>
      <c r="Q5" s="227"/>
      <c r="R5" s="227"/>
      <c r="S5" s="227"/>
      <c r="T5" s="227"/>
      <c r="U5" s="227"/>
      <c r="V5" s="227"/>
      <c r="W5" s="227"/>
      <c r="X5" s="227"/>
    </row>
    <row r="6" spans="1:24" ht="15" x14ac:dyDescent="0.25">
      <c r="A6" s="217" t="s">
        <v>294</v>
      </c>
      <c r="B6" s="217" t="s">
        <v>258</v>
      </c>
      <c r="C6" s="217" t="s">
        <v>0</v>
      </c>
      <c r="D6" s="250">
        <f>$I$2*($L$1/$I$1)*'Straight Line Change'!O6</f>
        <v>-31.357123336493046</v>
      </c>
      <c r="E6" s="250">
        <f>$I$2*($L$1/$I$1)*'Straight Line Change'!P6</f>
        <v>-29.789267169668388</v>
      </c>
      <c r="F6" s="250">
        <f>$I$2*($L$1/$I$1)*'Straight Line Change'!Q6</f>
        <v>-28.221411002843734</v>
      </c>
      <c r="G6" s="250">
        <f>$I$2*($L$1/$I$1)*'Straight Line Change'!R6</f>
        <v>-26.653554836019083</v>
      </c>
      <c r="H6" s="250">
        <f>$I$2*($L$1/$I$1)*'Straight Line Change'!S6</f>
        <v>-25.085698669194429</v>
      </c>
      <c r="I6" s="250">
        <f>$I$2*($L$1/$I$1)*'Straight Line Change'!T6</f>
        <v>-23.517842502369778</v>
      </c>
      <c r="J6" s="250">
        <f>$I$2*($L$1/$I$1)*'Straight Line Change'!U6</f>
        <v>-21.949986335545127</v>
      </c>
      <c r="K6" s="250">
        <f>$I$2*($L$1/$I$1)*'Straight Line Change'!V6</f>
        <v>-20.382130168720472</v>
      </c>
      <c r="L6" s="250">
        <f>$I$2*($L$1/$I$1)*'Straight Line Change'!W6</f>
        <v>-18.814274001895821</v>
      </c>
      <c r="M6" s="250">
        <f>$I$2*($L$1/$I$1)*'Straight Line Change'!X6</f>
        <v>-17.246417835071167</v>
      </c>
      <c r="N6" s="250">
        <f>$I$2*($L$1/$I$1)*'Straight Line Change'!Y6</f>
        <v>-15.678561668246516</v>
      </c>
      <c r="O6" s="250">
        <f>$I$2*($L$1/$I$1)*'Straight Line Change'!Z6</f>
        <v>-14.110705501421863</v>
      </c>
      <c r="P6" s="250">
        <f>$I$2*($L$1/$I$1)*'Straight Line Change'!AA6</f>
        <v>-12.542849334597211</v>
      </c>
      <c r="Q6" s="250">
        <f>$I$2*($L$1/$I$1)*'Straight Line Change'!AB6</f>
        <v>-10.974993167772556</v>
      </c>
      <c r="R6" s="250">
        <f>$I$2*($L$1/$I$1)*'Straight Line Change'!AC6</f>
        <v>-9.4071370009479036</v>
      </c>
      <c r="S6" s="250">
        <f>$I$2*($L$1/$I$1)*'Straight Line Change'!AD6</f>
        <v>-7.8392808341232492</v>
      </c>
      <c r="T6" s="250">
        <f>$I$2*($L$1/$I$1)*'Straight Line Change'!AE6</f>
        <v>-6.2714246672985965</v>
      </c>
      <c r="U6" s="250">
        <f>$I$2*($L$1/$I$1)*'Straight Line Change'!AF6</f>
        <v>-4.7035685004739429</v>
      </c>
      <c r="V6" s="250">
        <f>$I$2*($L$1/$I$1)*'Straight Line Change'!AG6</f>
        <v>-3.1357123336492903</v>
      </c>
      <c r="W6" s="250">
        <f>$I$2*($L$1/$I$1)*'Straight Line Change'!AH6</f>
        <v>-1.5678561668246371</v>
      </c>
      <c r="X6" s="250">
        <f>$I$2*($L$1/$I$1)*'Straight Line Change'!AI6</f>
        <v>0</v>
      </c>
    </row>
    <row r="7" spans="1:24" ht="15" x14ac:dyDescent="0.25">
      <c r="A7" s="217" t="s">
        <v>294</v>
      </c>
      <c r="B7" s="217" t="s">
        <v>258</v>
      </c>
      <c r="C7" s="217" t="s">
        <v>451</v>
      </c>
      <c r="D7" s="250">
        <f>$I$2*($L$1/$I$1)*'Straight Line Change'!O7</f>
        <v>-104.41774416825146</v>
      </c>
      <c r="E7" s="250">
        <f>$I$2*($L$1/$I$1)*'Straight Line Change'!P7</f>
        <v>-99.196856959838883</v>
      </c>
      <c r="F7" s="250">
        <f>$I$2*($L$1/$I$1)*'Straight Line Change'!Q7</f>
        <v>-93.975969751426305</v>
      </c>
      <c r="G7" s="250">
        <f>$I$2*($L$1/$I$1)*'Straight Line Change'!R7</f>
        <v>-88.755082543013728</v>
      </c>
      <c r="H7" s="250">
        <f>$I$2*($L$1/$I$1)*'Straight Line Change'!S7</f>
        <v>-83.534195334601165</v>
      </c>
      <c r="I7" s="250">
        <f>$I$2*($L$1/$I$1)*'Straight Line Change'!T7</f>
        <v>-78.313308126188588</v>
      </c>
      <c r="J7" s="250">
        <f>$I$2*($L$1/$I$1)*'Straight Line Change'!U7</f>
        <v>-73.09242091777601</v>
      </c>
      <c r="K7" s="250">
        <f>$I$2*($L$1/$I$1)*'Straight Line Change'!V7</f>
        <v>-67.871533709363447</v>
      </c>
      <c r="L7" s="250">
        <f>$I$2*($L$1/$I$1)*'Straight Line Change'!W7</f>
        <v>-62.65064650095087</v>
      </c>
      <c r="M7" s="250">
        <f>$I$2*($L$1/$I$1)*'Straight Line Change'!X7</f>
        <v>-57.429759292538293</v>
      </c>
      <c r="N7" s="250">
        <f>$I$2*($L$1/$I$1)*'Straight Line Change'!Y7</f>
        <v>-52.20887208412573</v>
      </c>
      <c r="O7" s="250">
        <f>$I$2*($L$1/$I$1)*'Straight Line Change'!Z7</f>
        <v>-46.98798487571316</v>
      </c>
      <c r="P7" s="250">
        <f>$I$2*($L$1/$I$1)*'Straight Line Change'!AA7</f>
        <v>-41.76709766730059</v>
      </c>
      <c r="Q7" s="250">
        <f>$I$2*($L$1/$I$1)*'Straight Line Change'!AB7</f>
        <v>-36.546210458888027</v>
      </c>
      <c r="R7" s="250">
        <f>$I$2*($L$1/$I$1)*'Straight Line Change'!AC7</f>
        <v>-31.325323250475456</v>
      </c>
      <c r="S7" s="250">
        <f>$I$2*($L$1/$I$1)*'Straight Line Change'!AD7</f>
        <v>-26.104436042062886</v>
      </c>
      <c r="T7" s="250">
        <f>$I$2*($L$1/$I$1)*'Straight Line Change'!AE7</f>
        <v>-20.883548833650316</v>
      </c>
      <c r="U7" s="250">
        <f>$I$2*($L$1/$I$1)*'Straight Line Change'!AF7</f>
        <v>-15.662661625237746</v>
      </c>
      <c r="V7" s="250">
        <f>$I$2*($L$1/$I$1)*'Straight Line Change'!AG7</f>
        <v>-10.441774416825176</v>
      </c>
      <c r="W7" s="250">
        <f>$I$2*($L$1/$I$1)*'Straight Line Change'!AH7</f>
        <v>-5.2208872084126066</v>
      </c>
      <c r="X7" s="250">
        <f>$I$2*($L$1/$I$1)*'Straight Line Change'!AI7</f>
        <v>0</v>
      </c>
    </row>
    <row r="8" spans="1:24" ht="15" x14ac:dyDescent="0.25">
      <c r="A8" s="217" t="s">
        <v>294</v>
      </c>
      <c r="B8" s="217" t="s">
        <v>258</v>
      </c>
      <c r="C8" s="217" t="s">
        <v>1</v>
      </c>
      <c r="D8" s="250">
        <f>$I$2*($L$1/$I$1)*'Straight Line Change'!O8</f>
        <v>-53.908316933974376</v>
      </c>
      <c r="E8" s="250">
        <f>$I$2*($L$1/$I$1)*'Straight Line Change'!P8</f>
        <v>-51.212901087275654</v>
      </c>
      <c r="F8" s="250">
        <f>$I$2*($L$1/$I$1)*'Straight Line Change'!Q8</f>
        <v>-48.517485240576939</v>
      </c>
      <c r="G8" s="250">
        <f>$I$2*($L$1/$I$1)*'Straight Line Change'!R8</f>
        <v>-45.822069393878216</v>
      </c>
      <c r="H8" s="250">
        <f>$I$2*($L$1/$I$1)*'Straight Line Change'!S8</f>
        <v>-43.126653547179501</v>
      </c>
      <c r="I8" s="250">
        <f>$I$2*($L$1/$I$1)*'Straight Line Change'!T8</f>
        <v>-40.431237700480779</v>
      </c>
      <c r="J8" s="250">
        <f>$I$2*($L$1/$I$1)*'Straight Line Change'!U8</f>
        <v>-37.735821853782063</v>
      </c>
      <c r="K8" s="250">
        <f>$I$2*($L$1/$I$1)*'Straight Line Change'!V8</f>
        <v>-35.040406007083341</v>
      </c>
      <c r="L8" s="250">
        <f>$I$2*($L$1/$I$1)*'Straight Line Change'!W8</f>
        <v>-32.344990160384626</v>
      </c>
      <c r="M8" s="250">
        <f>$I$2*($L$1/$I$1)*'Straight Line Change'!X8</f>
        <v>-29.649574313685907</v>
      </c>
      <c r="N8" s="250">
        <f>$I$2*($L$1/$I$1)*'Straight Line Change'!Y8</f>
        <v>-26.954158466987188</v>
      </c>
      <c r="O8" s="250">
        <f>$I$2*($L$1/$I$1)*'Straight Line Change'!Z8</f>
        <v>-24.258742620288469</v>
      </c>
      <c r="P8" s="250">
        <f>$I$2*($L$1/$I$1)*'Straight Line Change'!AA8</f>
        <v>-21.56332677358975</v>
      </c>
      <c r="Q8" s="250">
        <f>$I$2*($L$1/$I$1)*'Straight Line Change'!AB8</f>
        <v>-18.867910926891032</v>
      </c>
      <c r="R8" s="250">
        <f>$I$2*($L$1/$I$1)*'Straight Line Change'!AC8</f>
        <v>-16.172495080192313</v>
      </c>
      <c r="S8" s="250">
        <f>$I$2*($L$1/$I$1)*'Straight Line Change'!AD8</f>
        <v>-13.477079233493594</v>
      </c>
      <c r="T8" s="250">
        <f>$I$2*($L$1/$I$1)*'Straight Line Change'!AE8</f>
        <v>-10.781663386794875</v>
      </c>
      <c r="U8" s="250">
        <f>$I$2*($L$1/$I$1)*'Straight Line Change'!AF8</f>
        <v>-8.0862475400961564</v>
      </c>
      <c r="V8" s="250">
        <f>$I$2*($L$1/$I$1)*'Straight Line Change'!AG8</f>
        <v>-5.3908316933974376</v>
      </c>
      <c r="W8" s="250">
        <f>$I$2*($L$1/$I$1)*'Straight Line Change'!AH8</f>
        <v>-2.6954158466987188</v>
      </c>
      <c r="X8" s="250">
        <f>$I$2*($L$1/$I$1)*'Straight Line Change'!AI8</f>
        <v>0</v>
      </c>
    </row>
    <row r="9" spans="1:24" ht="15" x14ac:dyDescent="0.25">
      <c r="A9" s="217" t="s">
        <v>294</v>
      </c>
      <c r="B9" s="217" t="s">
        <v>258</v>
      </c>
      <c r="C9" s="217" t="s">
        <v>452</v>
      </c>
      <c r="D9" s="250">
        <f>$I$2*($L$1/$I$1)*'Straight Line Change'!O9</f>
        <v>-60.906843937302384</v>
      </c>
      <c r="E9" s="250">
        <f>$I$2*($L$1/$I$1)*'Straight Line Change'!P9</f>
        <v>-57.861501740437262</v>
      </c>
      <c r="F9" s="250">
        <f>$I$2*($L$1/$I$1)*'Straight Line Change'!Q9</f>
        <v>-54.816159543572134</v>
      </c>
      <c r="G9" s="250">
        <f>$I$2*($L$1/$I$1)*'Straight Line Change'!R9</f>
        <v>-51.770817346707013</v>
      </c>
      <c r="H9" s="250">
        <f>$I$2*($L$1/$I$1)*'Straight Line Change'!S9</f>
        <v>-48.725475149841898</v>
      </c>
      <c r="I9" s="250">
        <f>$I$2*($L$1/$I$1)*'Straight Line Change'!T9</f>
        <v>-45.680132952976777</v>
      </c>
      <c r="J9" s="250">
        <f>$I$2*($L$1/$I$1)*'Straight Line Change'!U9</f>
        <v>-42.634790756111656</v>
      </c>
      <c r="K9" s="250">
        <f>$I$2*($L$1/$I$1)*'Straight Line Change'!V9</f>
        <v>-39.589448559246541</v>
      </c>
      <c r="L9" s="250">
        <f>$I$2*($L$1/$I$1)*'Straight Line Change'!W9</f>
        <v>-36.54410636238142</v>
      </c>
      <c r="M9" s="250">
        <f>$I$2*($L$1/$I$1)*'Straight Line Change'!X9</f>
        <v>-33.498764165516299</v>
      </c>
      <c r="N9" s="250">
        <f>$I$2*($L$1/$I$1)*'Straight Line Change'!Y9</f>
        <v>-30.453421968651181</v>
      </c>
      <c r="O9" s="250">
        <f>$I$2*($L$1/$I$1)*'Straight Line Change'!Z9</f>
        <v>-27.408079771786063</v>
      </c>
      <c r="P9" s="250">
        <f>$I$2*($L$1/$I$1)*'Straight Line Change'!AA9</f>
        <v>-24.362737574920938</v>
      </c>
      <c r="Q9" s="250">
        <f>$I$2*($L$1/$I$1)*'Straight Line Change'!AB9</f>
        <v>-21.317395378055817</v>
      </c>
      <c r="R9" s="250">
        <f>$I$2*($L$1/$I$1)*'Straight Line Change'!AC9</f>
        <v>-18.272053181190696</v>
      </c>
      <c r="S9" s="250">
        <f>$I$2*($L$1/$I$1)*'Straight Line Change'!AD9</f>
        <v>-15.226710984325573</v>
      </c>
      <c r="T9" s="250">
        <f>$I$2*($L$1/$I$1)*'Straight Line Change'!AE9</f>
        <v>-12.181368787460451</v>
      </c>
      <c r="U9" s="250">
        <f>$I$2*($L$1/$I$1)*'Straight Line Change'!AF9</f>
        <v>-9.1360265905953302</v>
      </c>
      <c r="V9" s="250">
        <f>$I$2*($L$1/$I$1)*'Straight Line Change'!AG9</f>
        <v>-6.0906843937302106</v>
      </c>
      <c r="W9" s="250">
        <f>$I$2*($L$1/$I$1)*'Straight Line Change'!AH9</f>
        <v>-3.0453421968650889</v>
      </c>
      <c r="X9" s="250">
        <f>$I$2*($L$1/$I$1)*'Straight Line Change'!AI9</f>
        <v>0</v>
      </c>
    </row>
    <row r="10" spans="1:24" ht="15" x14ac:dyDescent="0.25">
      <c r="A10" s="244" t="s">
        <v>294</v>
      </c>
      <c r="B10" s="244" t="s">
        <v>258</v>
      </c>
      <c r="C10" s="244" t="s">
        <v>99</v>
      </c>
      <c r="D10" s="252">
        <f t="shared" ref="D10:E10" si="0">SUM(D6:D8)</f>
        <v>-189.68318443871891</v>
      </c>
      <c r="E10" s="252">
        <f t="shared" si="0"/>
        <v>-180.1990252167829</v>
      </c>
      <c r="F10" s="252">
        <f>SUM(F6:F8)</f>
        <v>-170.71486599484697</v>
      </c>
      <c r="G10" s="252">
        <f t="shared" ref="G10:X10" si="1">SUM(G6:G8)</f>
        <v>-161.23070677291102</v>
      </c>
      <c r="H10" s="252">
        <f t="shared" si="1"/>
        <v>-151.74654755097509</v>
      </c>
      <c r="I10" s="252">
        <f t="shared" si="1"/>
        <v>-142.26238832903914</v>
      </c>
      <c r="J10" s="252">
        <f t="shared" si="1"/>
        <v>-132.77822910710319</v>
      </c>
      <c r="K10" s="252">
        <f t="shared" si="1"/>
        <v>-123.29406988516726</v>
      </c>
      <c r="L10" s="252">
        <f t="shared" si="1"/>
        <v>-113.80991066323132</v>
      </c>
      <c r="M10" s="252">
        <f t="shared" si="1"/>
        <v>-104.32575144129537</v>
      </c>
      <c r="N10" s="252">
        <f t="shared" si="1"/>
        <v>-94.841592219359427</v>
      </c>
      <c r="O10" s="252">
        <f t="shared" si="1"/>
        <v>-85.357432997423487</v>
      </c>
      <c r="P10" s="252">
        <f t="shared" si="1"/>
        <v>-75.873273775487547</v>
      </c>
      <c r="Q10" s="252">
        <f t="shared" si="1"/>
        <v>-66.389114553551607</v>
      </c>
      <c r="R10" s="252">
        <f t="shared" si="1"/>
        <v>-56.904955331615675</v>
      </c>
      <c r="S10" s="252">
        <f t="shared" si="1"/>
        <v>-47.420796109679728</v>
      </c>
      <c r="T10" s="252">
        <f t="shared" si="1"/>
        <v>-37.936636887743788</v>
      </c>
      <c r="U10" s="252">
        <f t="shared" si="1"/>
        <v>-28.452477665807844</v>
      </c>
      <c r="V10" s="252">
        <f t="shared" si="1"/>
        <v>-18.968318443871905</v>
      </c>
      <c r="W10" s="252">
        <f t="shared" si="1"/>
        <v>-9.4841592219359629</v>
      </c>
      <c r="X10" s="252">
        <f t="shared" si="1"/>
        <v>0</v>
      </c>
    </row>
    <row r="11" spans="1:24" ht="15" x14ac:dyDescent="0.25">
      <c r="A11" s="218" t="s">
        <v>294</v>
      </c>
      <c r="B11" s="218" t="s">
        <v>259</v>
      </c>
      <c r="C11" s="218" t="s">
        <v>0</v>
      </c>
      <c r="D11" s="251">
        <f>$I$2*($L$1/$I$1)*'Straight Line Change'!O21</f>
        <v>-1.0114079469173644E-2</v>
      </c>
      <c r="E11" s="251">
        <f>$I$2*($L$1/$I$1)*'Straight Line Change'!P21</f>
        <v>-9.608375495714961E-3</v>
      </c>
      <c r="F11" s="251">
        <f>$I$2*($L$1/$I$1)*'Straight Line Change'!Q21</f>
        <v>-9.1026715222562796E-3</v>
      </c>
      <c r="G11" s="251">
        <f>$I$2*($L$1/$I$1)*'Straight Line Change'!R21</f>
        <v>-8.5969675487975981E-3</v>
      </c>
      <c r="H11" s="251">
        <f>$I$2*($L$1/$I$1)*'Straight Line Change'!S21</f>
        <v>-8.0912635753389167E-3</v>
      </c>
      <c r="I11" s="251">
        <f>$I$2*($L$1/$I$1)*'Straight Line Change'!T21</f>
        <v>-7.5855596018802344E-3</v>
      </c>
      <c r="J11" s="251">
        <f>$I$2*($L$1/$I$1)*'Straight Line Change'!U21</f>
        <v>-7.079855628421553E-3</v>
      </c>
      <c r="K11" s="251">
        <f>$I$2*($L$1/$I$1)*'Straight Line Change'!V21</f>
        <v>-6.5741516549628716E-3</v>
      </c>
      <c r="L11" s="251">
        <f>$I$2*($L$1/$I$1)*'Straight Line Change'!W21</f>
        <v>-6.0684476815041884E-3</v>
      </c>
      <c r="M11" s="251">
        <f>$I$2*($L$1/$I$1)*'Straight Line Change'!X21</f>
        <v>-5.5627437080455061E-3</v>
      </c>
      <c r="N11" s="251">
        <f>$I$2*($L$1/$I$1)*'Straight Line Change'!Y21</f>
        <v>-5.0570397345868238E-3</v>
      </c>
      <c r="O11" s="251">
        <f>$I$2*($L$1/$I$1)*'Straight Line Change'!Z21</f>
        <v>-4.5513357611281415E-3</v>
      </c>
      <c r="P11" s="251">
        <f>$I$2*($L$1/$I$1)*'Straight Line Change'!AA21</f>
        <v>-4.0456317876694592E-3</v>
      </c>
      <c r="Q11" s="251">
        <f>$I$2*($L$1/$I$1)*'Straight Line Change'!AB21</f>
        <v>-3.5399278142107765E-3</v>
      </c>
      <c r="R11" s="251">
        <f>$I$2*($L$1/$I$1)*'Straight Line Change'!AC21</f>
        <v>-3.0342238407520942E-3</v>
      </c>
      <c r="S11" s="251">
        <f>$I$2*($L$1/$I$1)*'Straight Line Change'!AD21</f>
        <v>-2.5285198672934123E-3</v>
      </c>
      <c r="T11" s="251">
        <f>$I$2*($L$1/$I$1)*'Straight Line Change'!AE21</f>
        <v>-2.02281589383473E-3</v>
      </c>
      <c r="U11" s="251">
        <f>$I$2*($L$1/$I$1)*'Straight Line Change'!AF21</f>
        <v>-1.5171119203760482E-3</v>
      </c>
      <c r="V11" s="251">
        <f>$I$2*($L$1/$I$1)*'Straight Line Change'!AG21</f>
        <v>-1.0114079469173661E-3</v>
      </c>
      <c r="W11" s="251">
        <f>$I$2*($L$1/$I$1)*'Straight Line Change'!AH21</f>
        <v>-5.0570397345868381E-4</v>
      </c>
      <c r="X11" s="251">
        <f>$I$2*($L$1/$I$1)*'Straight Line Change'!AI21</f>
        <v>0</v>
      </c>
    </row>
    <row r="12" spans="1:24" ht="15" x14ac:dyDescent="0.25">
      <c r="A12" s="218" t="s">
        <v>294</v>
      </c>
      <c r="B12" s="218" t="s">
        <v>259</v>
      </c>
      <c r="C12" s="218" t="s">
        <v>451</v>
      </c>
      <c r="D12" s="251">
        <f>$I$2*($L$1/$I$1)*'Straight Line Change'!O22</f>
        <v>-1.3700305939568063E-2</v>
      </c>
      <c r="E12" s="251">
        <f>$I$2*($L$1/$I$1)*'Straight Line Change'!P22</f>
        <v>-1.3015290642589661E-2</v>
      </c>
      <c r="F12" s="251">
        <f>$I$2*($L$1/$I$1)*'Straight Line Change'!Q22</f>
        <v>-1.2330275345611257E-2</v>
      </c>
      <c r="G12" s="251">
        <f>$I$2*($L$1/$I$1)*'Straight Line Change'!R22</f>
        <v>-1.1645260048632854E-2</v>
      </c>
      <c r="H12" s="251">
        <f>$I$2*($L$1/$I$1)*'Straight Line Change'!S22</f>
        <v>-1.0960244751654451E-2</v>
      </c>
      <c r="I12" s="251">
        <f>$I$2*($L$1/$I$1)*'Straight Line Change'!T22</f>
        <v>-1.0275229454676047E-2</v>
      </c>
      <c r="J12" s="251">
        <f>$I$2*($L$1/$I$1)*'Straight Line Change'!U22</f>
        <v>-9.5902141576976446E-3</v>
      </c>
      <c r="K12" s="251">
        <f>$I$2*($L$1/$I$1)*'Straight Line Change'!V22</f>
        <v>-8.9051988607192403E-3</v>
      </c>
      <c r="L12" s="251">
        <f>$I$2*($L$1/$I$1)*'Straight Line Change'!W22</f>
        <v>-8.2201835637408377E-3</v>
      </c>
      <c r="M12" s="251">
        <f>$I$2*($L$1/$I$1)*'Straight Line Change'!X22</f>
        <v>-7.5351682667624351E-3</v>
      </c>
      <c r="N12" s="251">
        <f>$I$2*($L$1/$I$1)*'Straight Line Change'!Y22</f>
        <v>-6.8501529697840317E-3</v>
      </c>
      <c r="O12" s="251">
        <f>$I$2*($L$1/$I$1)*'Straight Line Change'!Z22</f>
        <v>-6.1651376728056274E-3</v>
      </c>
      <c r="P12" s="251">
        <f>$I$2*($L$1/$I$1)*'Straight Line Change'!AA22</f>
        <v>-5.480122375827224E-3</v>
      </c>
      <c r="Q12" s="251">
        <f>$I$2*($L$1/$I$1)*'Straight Line Change'!AB22</f>
        <v>-4.7951070788488197E-3</v>
      </c>
      <c r="R12" s="251">
        <f>$I$2*($L$1/$I$1)*'Straight Line Change'!AC22</f>
        <v>-4.1100917818704162E-3</v>
      </c>
      <c r="S12" s="251">
        <f>$I$2*($L$1/$I$1)*'Straight Line Change'!AD22</f>
        <v>-3.4250764848920124E-3</v>
      </c>
      <c r="T12" s="251">
        <f>$I$2*($L$1/$I$1)*'Straight Line Change'!AE22</f>
        <v>-2.7400611879136085E-3</v>
      </c>
      <c r="U12" s="251">
        <f>$I$2*($L$1/$I$1)*'Straight Line Change'!AF22</f>
        <v>-2.0550458909352051E-3</v>
      </c>
      <c r="V12" s="251">
        <f>$I$2*($L$1/$I$1)*'Straight Line Change'!AG22</f>
        <v>-1.3700305939568017E-3</v>
      </c>
      <c r="W12" s="251">
        <f>$I$2*($L$1/$I$1)*'Straight Line Change'!AH22</f>
        <v>-6.8501529697839801E-4</v>
      </c>
      <c r="X12" s="251">
        <f>$I$2*($L$1/$I$1)*'Straight Line Change'!AI22</f>
        <v>0</v>
      </c>
    </row>
    <row r="13" spans="1:24" ht="15" x14ac:dyDescent="0.25">
      <c r="A13" s="218" t="s">
        <v>294</v>
      </c>
      <c r="B13" s="218" t="s">
        <v>259</v>
      </c>
      <c r="C13" s="218" t="s">
        <v>1</v>
      </c>
      <c r="D13" s="251">
        <f>$I$2*($L$1/$I$1)*'Straight Line Change'!O23</f>
        <v>-1.6840314647565684E-2</v>
      </c>
      <c r="E13" s="251">
        <f>$I$2*($L$1/$I$1)*'Straight Line Change'!P23</f>
        <v>-1.5998298915187399E-2</v>
      </c>
      <c r="F13" s="251">
        <f>$I$2*($L$1/$I$1)*'Straight Line Change'!Q23</f>
        <v>-1.5156283182809115E-2</v>
      </c>
      <c r="G13" s="251">
        <f>$I$2*($L$1/$I$1)*'Straight Line Change'!R23</f>
        <v>-1.4314267450430828E-2</v>
      </c>
      <c r="H13" s="251">
        <f>$I$2*($L$1/$I$1)*'Straight Line Change'!S23</f>
        <v>-1.3472251718052542E-2</v>
      </c>
      <c r="I13" s="251">
        <f>$I$2*($L$1/$I$1)*'Straight Line Change'!T23</f>
        <v>-1.2630235985674258E-2</v>
      </c>
      <c r="J13" s="251">
        <f>$I$2*($L$1/$I$1)*'Straight Line Change'!U23</f>
        <v>-1.1788220253295973E-2</v>
      </c>
      <c r="K13" s="251">
        <f>$I$2*($L$1/$I$1)*'Straight Line Change'!V23</f>
        <v>-1.094620452091769E-2</v>
      </c>
      <c r="L13" s="251">
        <f>$I$2*($L$1/$I$1)*'Straight Line Change'!W23</f>
        <v>-1.0104188788539406E-2</v>
      </c>
      <c r="M13" s="251">
        <f>$I$2*($L$1/$I$1)*'Straight Line Change'!X23</f>
        <v>-9.2621730561611212E-3</v>
      </c>
      <c r="N13" s="251">
        <f>$I$2*($L$1/$I$1)*'Straight Line Change'!Y23</f>
        <v>-8.4201573237828366E-3</v>
      </c>
      <c r="O13" s="251">
        <f>$I$2*($L$1/$I$1)*'Straight Line Change'!Z23</f>
        <v>-7.578141591404553E-3</v>
      </c>
      <c r="P13" s="251">
        <f>$I$2*($L$1/$I$1)*'Straight Line Change'!AA23</f>
        <v>-6.7361258590262684E-3</v>
      </c>
      <c r="Q13" s="251">
        <f>$I$2*($L$1/$I$1)*'Straight Line Change'!AB23</f>
        <v>-5.894110126647983E-3</v>
      </c>
      <c r="R13" s="251">
        <f>$I$2*($L$1/$I$1)*'Straight Line Change'!AC23</f>
        <v>-5.0520943942696985E-3</v>
      </c>
      <c r="S13" s="251">
        <f>$I$2*($L$1/$I$1)*'Straight Line Change'!AD23</f>
        <v>-4.2100786618914131E-3</v>
      </c>
      <c r="T13" s="251">
        <f>$I$2*($L$1/$I$1)*'Straight Line Change'!AE23</f>
        <v>-3.3680629295131282E-3</v>
      </c>
      <c r="U13" s="251">
        <f>$I$2*($L$1/$I$1)*'Straight Line Change'!AF23</f>
        <v>-2.5260471971348432E-3</v>
      </c>
      <c r="V13" s="251">
        <f>$I$2*($L$1/$I$1)*'Straight Line Change'!AG23</f>
        <v>-1.6840314647565584E-3</v>
      </c>
      <c r="W13" s="251">
        <f>$I$2*($L$1/$I$1)*'Straight Line Change'!AH23</f>
        <v>-8.4201573237827347E-4</v>
      </c>
      <c r="X13" s="251">
        <f>$I$2*($L$1/$I$1)*'Straight Line Change'!AI23</f>
        <v>0</v>
      </c>
    </row>
    <row r="14" spans="1:24" ht="15" x14ac:dyDescent="0.25">
      <c r="A14" s="218" t="s">
        <v>294</v>
      </c>
      <c r="B14" s="218" t="s">
        <v>259</v>
      </c>
      <c r="C14" s="218" t="s">
        <v>452</v>
      </c>
      <c r="D14" s="251">
        <f>$I$2*($L$1/$I$1)*'Straight Line Change'!O24</f>
        <v>-1.0934324331660018E-2</v>
      </c>
      <c r="E14" s="251">
        <f>$I$2*($L$1/$I$1)*'Straight Line Change'!P24</f>
        <v>-1.0387608115077017E-2</v>
      </c>
      <c r="F14" s="251">
        <f>$I$2*($L$1/$I$1)*'Straight Line Change'!Q24</f>
        <v>-9.8408918984940162E-3</v>
      </c>
      <c r="G14" s="251">
        <f>$I$2*($L$1/$I$1)*'Straight Line Change'!R24</f>
        <v>-9.2941756819110155E-3</v>
      </c>
      <c r="H14" s="251">
        <f>$I$2*($L$1/$I$1)*'Straight Line Change'!S24</f>
        <v>-8.7474594653280148E-3</v>
      </c>
      <c r="I14" s="251">
        <f>$I$2*($L$1/$I$1)*'Straight Line Change'!T24</f>
        <v>-8.2007432487450141E-3</v>
      </c>
      <c r="J14" s="251">
        <f>$I$2*($L$1/$I$1)*'Straight Line Change'!U24</f>
        <v>-7.6540270321620125E-3</v>
      </c>
      <c r="K14" s="251">
        <f>$I$2*($L$1/$I$1)*'Straight Line Change'!V24</f>
        <v>-7.1073108155790118E-3</v>
      </c>
      <c r="L14" s="251">
        <f>$I$2*($L$1/$I$1)*'Straight Line Change'!W24</f>
        <v>-6.5605945989960111E-3</v>
      </c>
      <c r="M14" s="251">
        <f>$I$2*($L$1/$I$1)*'Straight Line Change'!X24</f>
        <v>-6.0138783824130104E-3</v>
      </c>
      <c r="N14" s="251">
        <f>$I$2*($L$1/$I$1)*'Straight Line Change'!Y24</f>
        <v>-5.4671621658300088E-3</v>
      </c>
      <c r="O14" s="251">
        <f>$I$2*($L$1/$I$1)*'Straight Line Change'!Z24</f>
        <v>-4.9204459492470081E-3</v>
      </c>
      <c r="P14" s="251">
        <f>$I$2*($L$1/$I$1)*'Straight Line Change'!AA24</f>
        <v>-4.3737297326640074E-3</v>
      </c>
      <c r="Q14" s="251">
        <f>$I$2*($L$1/$I$1)*'Straight Line Change'!AB24</f>
        <v>-3.8270135160810063E-3</v>
      </c>
      <c r="R14" s="251">
        <f>$I$2*($L$1/$I$1)*'Straight Line Change'!AC24</f>
        <v>-3.2802972994980055E-3</v>
      </c>
      <c r="S14" s="251">
        <f>$I$2*($L$1/$I$1)*'Straight Line Change'!AD24</f>
        <v>-2.7335810829150044E-3</v>
      </c>
      <c r="T14" s="251">
        <f>$I$2*($L$1/$I$1)*'Straight Line Change'!AE24</f>
        <v>-2.1868648663320037E-3</v>
      </c>
      <c r="U14" s="251">
        <f>$I$2*($L$1/$I$1)*'Straight Line Change'!AF24</f>
        <v>-1.6401486497490028E-3</v>
      </c>
      <c r="V14" s="251">
        <f>$I$2*($L$1/$I$1)*'Straight Line Change'!AG24</f>
        <v>-1.0934324331660018E-3</v>
      </c>
      <c r="W14" s="251">
        <f>$I$2*($L$1/$I$1)*'Straight Line Change'!AH24</f>
        <v>-5.4671621658300092E-4</v>
      </c>
      <c r="X14" s="251">
        <f>$I$2*($L$1/$I$1)*'Straight Line Change'!AI24</f>
        <v>0</v>
      </c>
    </row>
    <row r="15" spans="1:24" ht="15" x14ac:dyDescent="0.25">
      <c r="A15" s="244" t="s">
        <v>294</v>
      </c>
      <c r="B15" s="244" t="s">
        <v>259</v>
      </c>
      <c r="C15" s="244" t="s">
        <v>99</v>
      </c>
      <c r="D15" s="252">
        <f t="shared" ref="D15:E15" si="2">SUM(D11:D13)</f>
        <v>-4.0654700056307391E-2</v>
      </c>
      <c r="E15" s="252">
        <f t="shared" si="2"/>
        <v>-3.8621965053492024E-2</v>
      </c>
      <c r="F15" s="252">
        <f>SUM(F11:F13)</f>
        <v>-3.6589230050676651E-2</v>
      </c>
      <c r="G15" s="252">
        <f t="shared" ref="G15:X15" si="3">SUM(G11:G13)</f>
        <v>-3.4556495047861284E-2</v>
      </c>
      <c r="H15" s="252">
        <f t="shared" si="3"/>
        <v>-3.252376004504591E-2</v>
      </c>
      <c r="I15" s="252">
        <f t="shared" si="3"/>
        <v>-3.049102504223054E-2</v>
      </c>
      <c r="J15" s="252">
        <f t="shared" si="3"/>
        <v>-2.845829003941517E-2</v>
      </c>
      <c r="K15" s="252">
        <f t="shared" si="3"/>
        <v>-2.6425555036599803E-2</v>
      </c>
      <c r="L15" s="252">
        <f t="shared" si="3"/>
        <v>-2.4392820033784429E-2</v>
      </c>
      <c r="M15" s="252">
        <f t="shared" si="3"/>
        <v>-2.2360085030969062E-2</v>
      </c>
      <c r="N15" s="252">
        <f t="shared" si="3"/>
        <v>-2.0327350028153692E-2</v>
      </c>
      <c r="O15" s="252">
        <f t="shared" si="3"/>
        <v>-1.8294615025338322E-2</v>
      </c>
      <c r="P15" s="252">
        <f t="shared" si="3"/>
        <v>-1.6261880022522952E-2</v>
      </c>
      <c r="Q15" s="252">
        <f t="shared" si="3"/>
        <v>-1.422914501970758E-2</v>
      </c>
      <c r="R15" s="252">
        <f t="shared" si="3"/>
        <v>-1.2196410016892209E-2</v>
      </c>
      <c r="S15" s="252">
        <f t="shared" si="3"/>
        <v>-1.0163675014076837E-2</v>
      </c>
      <c r="T15" s="252">
        <f t="shared" si="3"/>
        <v>-8.1309400112614671E-3</v>
      </c>
      <c r="U15" s="252">
        <f t="shared" si="3"/>
        <v>-6.0982050084460969E-3</v>
      </c>
      <c r="V15" s="252">
        <f t="shared" si="3"/>
        <v>-4.0654700056307266E-3</v>
      </c>
      <c r="W15" s="252">
        <f t="shared" si="3"/>
        <v>-2.0327350028153555E-3</v>
      </c>
      <c r="X15" s="252">
        <f t="shared" si="3"/>
        <v>0</v>
      </c>
    </row>
    <row r="16" spans="1:24" ht="15" x14ac:dyDescent="0.25">
      <c r="A16" s="217" t="s">
        <v>294</v>
      </c>
      <c r="B16" s="217" t="s">
        <v>260</v>
      </c>
      <c r="C16" s="217" t="s">
        <v>0</v>
      </c>
      <c r="D16" s="250">
        <f>$I$2*($L$1/$I$1)*'Straight Line Change'!O36</f>
        <v>-13.872285643307073</v>
      </c>
      <c r="E16" s="250">
        <f>$I$2*($L$1/$I$1)*'Straight Line Change'!P36</f>
        <v>-13.178671361141721</v>
      </c>
      <c r="F16" s="250">
        <f>$I$2*($L$1/$I$1)*'Straight Line Change'!Q36</f>
        <v>-12.485057078976366</v>
      </c>
      <c r="G16" s="250">
        <f>$I$2*($L$1/$I$1)*'Straight Line Change'!R36</f>
        <v>-11.791442796811014</v>
      </c>
      <c r="H16" s="250">
        <f>$I$2*($L$1/$I$1)*'Straight Line Change'!S36</f>
        <v>-11.097828514645659</v>
      </c>
      <c r="I16" s="250">
        <f>$I$2*($L$1/$I$1)*'Straight Line Change'!T36</f>
        <v>-10.404214232480305</v>
      </c>
      <c r="J16" s="250">
        <f>$I$2*($L$1/$I$1)*'Straight Line Change'!U36</f>
        <v>-9.7105999503149523</v>
      </c>
      <c r="K16" s="250">
        <f>$I$2*($L$1/$I$1)*'Straight Line Change'!V36</f>
        <v>-9.0169856681495979</v>
      </c>
      <c r="L16" s="250">
        <f>$I$2*($L$1/$I$1)*'Straight Line Change'!W36</f>
        <v>-8.3233713859842435</v>
      </c>
      <c r="M16" s="250">
        <f>$I$2*($L$1/$I$1)*'Straight Line Change'!X36</f>
        <v>-7.6297571038188909</v>
      </c>
      <c r="N16" s="250">
        <f>$I$2*($L$1/$I$1)*'Straight Line Change'!Y36</f>
        <v>-6.9361428216535366</v>
      </c>
      <c r="O16" s="250">
        <f>$I$2*($L$1/$I$1)*'Straight Line Change'!Z36</f>
        <v>-6.2425285394881822</v>
      </c>
      <c r="P16" s="250">
        <f>$I$2*($L$1/$I$1)*'Straight Line Change'!AA36</f>
        <v>-5.5489142573228278</v>
      </c>
      <c r="Q16" s="250">
        <f>$I$2*($L$1/$I$1)*'Straight Line Change'!AB36</f>
        <v>-4.8552999751574735</v>
      </c>
      <c r="R16" s="250">
        <f>$I$2*($L$1/$I$1)*'Straight Line Change'!AC36</f>
        <v>-4.1616856929921191</v>
      </c>
      <c r="S16" s="250">
        <f>$I$2*($L$1/$I$1)*'Straight Line Change'!AD36</f>
        <v>-3.4680714108267647</v>
      </c>
      <c r="T16" s="250">
        <f>$I$2*($L$1/$I$1)*'Straight Line Change'!AE36</f>
        <v>-2.7744571286614108</v>
      </c>
      <c r="U16" s="250">
        <f>$I$2*($L$1/$I$1)*'Straight Line Change'!AF36</f>
        <v>-2.0808428464960564</v>
      </c>
      <c r="V16" s="250">
        <f>$I$2*($L$1/$I$1)*'Straight Line Change'!AG36</f>
        <v>-1.3872285643307025</v>
      </c>
      <c r="W16" s="250">
        <f>$I$2*($L$1/$I$1)*'Straight Line Change'!AH36</f>
        <v>-0.69361428216534837</v>
      </c>
      <c r="X16" s="250">
        <f>$I$2*($L$1/$I$1)*'Straight Line Change'!AI36</f>
        <v>0</v>
      </c>
    </row>
    <row r="17" spans="1:24" ht="15" x14ac:dyDescent="0.25">
      <c r="A17" s="217" t="s">
        <v>294</v>
      </c>
      <c r="B17" s="217" t="s">
        <v>260</v>
      </c>
      <c r="C17" s="217" t="s">
        <v>451</v>
      </c>
      <c r="D17" s="250">
        <f>$I$2*($L$1/$I$1)*'Straight Line Change'!O37</f>
        <v>-33.000214869273343</v>
      </c>
      <c r="E17" s="250">
        <f>$I$2*($L$1/$I$1)*'Straight Line Change'!P37</f>
        <v>-31.350204125809668</v>
      </c>
      <c r="F17" s="250">
        <f>$I$2*($L$1/$I$1)*'Straight Line Change'!Q37</f>
        <v>-29.700193382346001</v>
      </c>
      <c r="G17" s="250">
        <f>$I$2*($L$1/$I$1)*'Straight Line Change'!R37</f>
        <v>-28.05018263888233</v>
      </c>
      <c r="H17" s="250">
        <f>$I$2*($L$1/$I$1)*'Straight Line Change'!S37</f>
        <v>-26.400171895418662</v>
      </c>
      <c r="I17" s="250">
        <f>$I$2*($L$1/$I$1)*'Straight Line Change'!T37</f>
        <v>-24.750161151954995</v>
      </c>
      <c r="J17" s="250">
        <f>$I$2*($L$1/$I$1)*'Straight Line Change'!U37</f>
        <v>-23.100150408491327</v>
      </c>
      <c r="K17" s="250">
        <f>$I$2*($L$1/$I$1)*'Straight Line Change'!V37</f>
        <v>-21.450139665027663</v>
      </c>
      <c r="L17" s="250">
        <f>$I$2*($L$1/$I$1)*'Straight Line Change'!W37</f>
        <v>-19.800128921563996</v>
      </c>
      <c r="M17" s="250">
        <f>$I$2*($L$1/$I$1)*'Straight Line Change'!X37</f>
        <v>-18.150118178100328</v>
      </c>
      <c r="N17" s="250">
        <f>$I$2*($L$1/$I$1)*'Straight Line Change'!Y37</f>
        <v>-16.500107434636661</v>
      </c>
      <c r="O17" s="250">
        <f>$I$2*($L$1/$I$1)*'Straight Line Change'!Z37</f>
        <v>-14.850096691172993</v>
      </c>
      <c r="P17" s="250">
        <f>$I$2*($L$1/$I$1)*'Straight Line Change'!AA37</f>
        <v>-13.200085947709326</v>
      </c>
      <c r="Q17" s="250">
        <f>$I$2*($L$1/$I$1)*'Straight Line Change'!AB37</f>
        <v>-11.550075204245656</v>
      </c>
      <c r="R17" s="250">
        <f>$I$2*($L$1/$I$1)*'Straight Line Change'!AC37</f>
        <v>-9.900064460781989</v>
      </c>
      <c r="S17" s="250">
        <f>$I$2*($L$1/$I$1)*'Straight Line Change'!AD37</f>
        <v>-8.2500537173183197</v>
      </c>
      <c r="T17" s="250">
        <f>$I$2*($L$1/$I$1)*'Straight Line Change'!AE37</f>
        <v>-6.6000429738546522</v>
      </c>
      <c r="U17" s="250">
        <f>$I$2*($L$1/$I$1)*'Straight Line Change'!AF37</f>
        <v>-4.9500322303909847</v>
      </c>
      <c r="V17" s="250">
        <f>$I$2*($L$1/$I$1)*'Straight Line Change'!AG37</f>
        <v>-3.3000214869273168</v>
      </c>
      <c r="W17" s="250">
        <f>$I$2*($L$1/$I$1)*'Straight Line Change'!AH37</f>
        <v>-1.6500107434636488</v>
      </c>
      <c r="X17" s="250">
        <f>$I$2*($L$1/$I$1)*'Straight Line Change'!AI37</f>
        <v>0</v>
      </c>
    </row>
    <row r="18" spans="1:24" ht="15" x14ac:dyDescent="0.25">
      <c r="A18" s="217" t="s">
        <v>294</v>
      </c>
      <c r="B18" s="217" t="s">
        <v>260</v>
      </c>
      <c r="C18" s="217" t="s">
        <v>1</v>
      </c>
      <c r="D18" s="250">
        <f>$I$2*($L$1/$I$1)*'Straight Line Change'!O38</f>
        <v>-19.503245531593606</v>
      </c>
      <c r="E18" s="250">
        <f>$I$2*($L$1/$I$1)*'Straight Line Change'!P38</f>
        <v>-18.528083255013929</v>
      </c>
      <c r="F18" s="250">
        <f>$I$2*($L$1/$I$1)*'Straight Line Change'!Q38</f>
        <v>-17.552920978434248</v>
      </c>
      <c r="G18" s="250">
        <f>$I$2*($L$1/$I$1)*'Straight Line Change'!R38</f>
        <v>-16.57775870185457</v>
      </c>
      <c r="H18" s="250">
        <f>$I$2*($L$1/$I$1)*'Straight Line Change'!S38</f>
        <v>-15.602596425274891</v>
      </c>
      <c r="I18" s="250">
        <f>$I$2*($L$1/$I$1)*'Straight Line Change'!T38</f>
        <v>-14.627434148695212</v>
      </c>
      <c r="J18" s="250">
        <f>$I$2*($L$1/$I$1)*'Straight Line Change'!U38</f>
        <v>-13.652271872115533</v>
      </c>
      <c r="K18" s="250">
        <f>$I$2*($L$1/$I$1)*'Straight Line Change'!V38</f>
        <v>-12.677109595535851</v>
      </c>
      <c r="L18" s="250">
        <f>$I$2*($L$1/$I$1)*'Straight Line Change'!W38</f>
        <v>-11.70194731895617</v>
      </c>
      <c r="M18" s="250">
        <f>$I$2*($L$1/$I$1)*'Straight Line Change'!X38</f>
        <v>-10.726785042376489</v>
      </c>
      <c r="N18" s="250">
        <f>$I$2*($L$1/$I$1)*'Straight Line Change'!Y38</f>
        <v>-9.7516227657968102</v>
      </c>
      <c r="O18" s="250">
        <f>$I$2*($L$1/$I$1)*'Straight Line Change'!Z38</f>
        <v>-8.7764604892171292</v>
      </c>
      <c r="P18" s="250">
        <f>$I$2*($L$1/$I$1)*'Straight Line Change'!AA38</f>
        <v>-7.8012982126374482</v>
      </c>
      <c r="Q18" s="250">
        <f>$I$2*($L$1/$I$1)*'Straight Line Change'!AB38</f>
        <v>-6.8261359360577671</v>
      </c>
      <c r="R18" s="250">
        <f>$I$2*($L$1/$I$1)*'Straight Line Change'!AC38</f>
        <v>-5.8509736594780879</v>
      </c>
      <c r="S18" s="250">
        <f>$I$2*($L$1/$I$1)*'Straight Line Change'!AD38</f>
        <v>-4.8758113828984078</v>
      </c>
      <c r="T18" s="250">
        <f>$I$2*($L$1/$I$1)*'Straight Line Change'!AE38</f>
        <v>-3.9006491063187276</v>
      </c>
      <c r="U18" s="250">
        <f>$I$2*($L$1/$I$1)*'Straight Line Change'!AF38</f>
        <v>-2.9254868297390479</v>
      </c>
      <c r="V18" s="250">
        <f>$I$2*($L$1/$I$1)*'Straight Line Change'!AG38</f>
        <v>-1.950324553159368</v>
      </c>
      <c r="W18" s="250">
        <f>$I$2*($L$1/$I$1)*'Straight Line Change'!AH38</f>
        <v>-0.9751622765796879</v>
      </c>
      <c r="X18" s="250">
        <f>$I$2*($L$1/$I$1)*'Straight Line Change'!AI38</f>
        <v>0</v>
      </c>
    </row>
    <row r="19" spans="1:24" ht="15" x14ac:dyDescent="0.25">
      <c r="A19" s="217" t="s">
        <v>294</v>
      </c>
      <c r="B19" s="217" t="s">
        <v>260</v>
      </c>
      <c r="C19" s="217" t="s">
        <v>452</v>
      </c>
      <c r="D19" s="250">
        <f>$I$2*($L$1/$I$1)*'Straight Line Change'!O39</f>
        <v>-25.751961775438087</v>
      </c>
      <c r="E19" s="250">
        <f>$I$2*($L$1/$I$1)*'Straight Line Change'!P39</f>
        <v>-24.464363686666182</v>
      </c>
      <c r="F19" s="250">
        <f>$I$2*($L$1/$I$1)*'Straight Line Change'!Q39</f>
        <v>-23.176765597894278</v>
      </c>
      <c r="G19" s="250">
        <f>$I$2*($L$1/$I$1)*'Straight Line Change'!R39</f>
        <v>-21.889167509122373</v>
      </c>
      <c r="H19" s="250">
        <f>$I$2*($L$1/$I$1)*'Straight Line Change'!S39</f>
        <v>-20.601569420350469</v>
      </c>
      <c r="I19" s="250">
        <f>$I$2*($L$1/$I$1)*'Straight Line Change'!T39</f>
        <v>-19.313971331578564</v>
      </c>
      <c r="J19" s="250">
        <f>$I$2*($L$1/$I$1)*'Straight Line Change'!U39</f>
        <v>-18.02637324280666</v>
      </c>
      <c r="K19" s="250">
        <f>$I$2*($L$1/$I$1)*'Straight Line Change'!V39</f>
        <v>-16.738775154034755</v>
      </c>
      <c r="L19" s="250">
        <f>$I$2*($L$1/$I$1)*'Straight Line Change'!W39</f>
        <v>-15.451177065262851</v>
      </c>
      <c r="M19" s="250">
        <f>$I$2*($L$1/$I$1)*'Straight Line Change'!X39</f>
        <v>-14.163578976490946</v>
      </c>
      <c r="N19" s="250">
        <f>$I$2*($L$1/$I$1)*'Straight Line Change'!Y39</f>
        <v>-12.875980887719043</v>
      </c>
      <c r="O19" s="250">
        <f>$I$2*($L$1/$I$1)*'Straight Line Change'!Z39</f>
        <v>-11.588382798947141</v>
      </c>
      <c r="P19" s="250">
        <f>$I$2*($L$1/$I$1)*'Straight Line Change'!AA39</f>
        <v>-10.300784710175238</v>
      </c>
      <c r="Q19" s="250">
        <f>$I$2*($L$1/$I$1)*'Straight Line Change'!AB39</f>
        <v>-9.0131866214033352</v>
      </c>
      <c r="R19" s="250">
        <f>$I$2*($L$1/$I$1)*'Straight Line Change'!AC39</f>
        <v>-7.7255885326314315</v>
      </c>
      <c r="S19" s="250">
        <f>$I$2*($L$1/$I$1)*'Straight Line Change'!AD39</f>
        <v>-6.4379904438595279</v>
      </c>
      <c r="T19" s="250">
        <f>$I$2*($L$1/$I$1)*'Straight Line Change'!AE39</f>
        <v>-5.1503923550876243</v>
      </c>
      <c r="U19" s="250">
        <f>$I$2*($L$1/$I$1)*'Straight Line Change'!AF39</f>
        <v>-3.8627942663157202</v>
      </c>
      <c r="V19" s="250">
        <f>$I$2*($L$1/$I$1)*'Straight Line Change'!AG39</f>
        <v>-2.5751961775438166</v>
      </c>
      <c r="W19" s="250">
        <f>$I$2*($L$1/$I$1)*'Straight Line Change'!AH39</f>
        <v>-1.287598088771913</v>
      </c>
      <c r="X19" s="250">
        <f>$I$2*($L$1/$I$1)*'Straight Line Change'!AI39</f>
        <v>0</v>
      </c>
    </row>
    <row r="20" spans="1:24" ht="15" x14ac:dyDescent="0.25">
      <c r="A20" s="244" t="s">
        <v>294</v>
      </c>
      <c r="B20" s="244" t="s">
        <v>260</v>
      </c>
      <c r="C20" s="244" t="s">
        <v>99</v>
      </c>
      <c r="D20" s="252">
        <f t="shared" ref="D20:E20" si="4">SUM(D16:D18)</f>
        <v>-66.375746044174022</v>
      </c>
      <c r="E20" s="252">
        <f t="shared" si="4"/>
        <v>-63.056958741965317</v>
      </c>
      <c r="F20" s="252">
        <f>SUM(F16:F18)</f>
        <v>-59.738171439756613</v>
      </c>
      <c r="G20" s="252">
        <f t="shared" ref="G20:X20" si="5">SUM(G16:G18)</f>
        <v>-56.419384137547915</v>
      </c>
      <c r="H20" s="252">
        <f t="shared" si="5"/>
        <v>-53.100596835339211</v>
      </c>
      <c r="I20" s="252">
        <f t="shared" si="5"/>
        <v>-49.781809533130513</v>
      </c>
      <c r="J20" s="252">
        <f t="shared" si="5"/>
        <v>-46.463022230921815</v>
      </c>
      <c r="K20" s="252">
        <f t="shared" si="5"/>
        <v>-43.144234928713111</v>
      </c>
      <c r="L20" s="252">
        <f t="shared" si="5"/>
        <v>-39.825447626504413</v>
      </c>
      <c r="M20" s="252">
        <f t="shared" si="5"/>
        <v>-36.506660324295709</v>
      </c>
      <c r="N20" s="252">
        <f t="shared" si="5"/>
        <v>-33.187873022087004</v>
      </c>
      <c r="O20" s="252">
        <f t="shared" si="5"/>
        <v>-29.869085719878306</v>
      </c>
      <c r="P20" s="252">
        <f t="shared" si="5"/>
        <v>-26.550298417669602</v>
      </c>
      <c r="Q20" s="252">
        <f t="shared" si="5"/>
        <v>-23.231511115460897</v>
      </c>
      <c r="R20" s="252">
        <f t="shared" si="5"/>
        <v>-19.912723813252196</v>
      </c>
      <c r="S20" s="252">
        <f t="shared" si="5"/>
        <v>-16.593936511043491</v>
      </c>
      <c r="T20" s="252">
        <f t="shared" si="5"/>
        <v>-13.27514920883479</v>
      </c>
      <c r="U20" s="252">
        <f t="shared" si="5"/>
        <v>-9.9563619066260891</v>
      </c>
      <c r="V20" s="252">
        <f t="shared" si="5"/>
        <v>-6.6375746044173871</v>
      </c>
      <c r="W20" s="252">
        <f t="shared" si="5"/>
        <v>-3.3187873022086851</v>
      </c>
      <c r="X20" s="252">
        <f t="shared" si="5"/>
        <v>0</v>
      </c>
    </row>
    <row r="21" spans="1:24" ht="15" x14ac:dyDescent="0.25">
      <c r="A21" s="218" t="s">
        <v>294</v>
      </c>
      <c r="B21" s="218" t="s">
        <v>4</v>
      </c>
      <c r="C21" s="218" t="s">
        <v>0</v>
      </c>
      <c r="D21" s="251">
        <f>$I$2*($L$2/$I$1)*'Straight Line Change'!O51</f>
        <v>-13158.493346181955</v>
      </c>
      <c r="E21" s="251">
        <f>$I$2*($L$2/$I$1)*'Straight Line Change'!P51</f>
        <v>-12500.568678872856</v>
      </c>
      <c r="F21" s="251">
        <f>$I$2*($L$2/$I$1)*'Straight Line Change'!Q51</f>
        <v>-11842.644011563758</v>
      </c>
      <c r="G21" s="251">
        <f>$I$2*($L$2/$I$1)*'Straight Line Change'!R51</f>
        <v>-11184.71934425466</v>
      </c>
      <c r="H21" s="251">
        <f>$I$2*($L$2/$I$1)*'Straight Line Change'!S51</f>
        <v>-10526.794676945563</v>
      </c>
      <c r="I21" s="251">
        <f>$I$2*($L$2/$I$1)*'Straight Line Change'!T51</f>
        <v>-9868.8700096364646</v>
      </c>
      <c r="J21" s="251">
        <f>$I$2*($L$2/$I$1)*'Straight Line Change'!U51</f>
        <v>-9210.9453423273662</v>
      </c>
      <c r="K21" s="251">
        <f>$I$2*($L$2/$I$1)*'Straight Line Change'!V51</f>
        <v>-8553.0206750182679</v>
      </c>
      <c r="L21" s="251">
        <f>$I$2*($L$2/$I$1)*'Straight Line Change'!W51</f>
        <v>-7895.0960077091704</v>
      </c>
      <c r="M21" s="251">
        <f>$I$2*($L$2/$I$1)*'Straight Line Change'!X51</f>
        <v>-7237.1713404000729</v>
      </c>
      <c r="N21" s="251">
        <f>$I$2*($L$2/$I$1)*'Straight Line Change'!Y51</f>
        <v>-6579.2466730909746</v>
      </c>
      <c r="O21" s="251">
        <f>$I$2*($L$2/$I$1)*'Straight Line Change'!Z51</f>
        <v>-5921.3220057818771</v>
      </c>
      <c r="P21" s="251">
        <f>$I$2*($L$2/$I$1)*'Straight Line Change'!AA51</f>
        <v>-5263.3973384727788</v>
      </c>
      <c r="Q21" s="251">
        <f>$I$2*($L$2/$I$1)*'Straight Line Change'!AB51</f>
        <v>-4605.4726711636813</v>
      </c>
      <c r="R21" s="251">
        <f>$I$2*($L$2/$I$1)*'Straight Line Change'!AC51</f>
        <v>-3947.5480038545829</v>
      </c>
      <c r="S21" s="251">
        <f>$I$2*($L$2/$I$1)*'Straight Line Change'!AD51</f>
        <v>-3289.623336545485</v>
      </c>
      <c r="T21" s="251">
        <f>$I$2*($L$2/$I$1)*'Straight Line Change'!AE51</f>
        <v>-2631.6986692363871</v>
      </c>
      <c r="U21" s="251">
        <f>$I$2*($L$2/$I$1)*'Straight Line Change'!AF51</f>
        <v>-1973.7740019272892</v>
      </c>
      <c r="V21" s="251">
        <f>$I$2*($L$2/$I$1)*'Straight Line Change'!AG51</f>
        <v>-1315.8493346181913</v>
      </c>
      <c r="W21" s="251">
        <f>$I$2*($L$2/$I$1)*'Straight Line Change'!AH51</f>
        <v>-657.92466730909359</v>
      </c>
      <c r="X21" s="251">
        <f>$I$2*($L$2/$I$1)*'Straight Line Change'!AI51</f>
        <v>0</v>
      </c>
    </row>
    <row r="22" spans="1:24" ht="15" x14ac:dyDescent="0.25">
      <c r="A22" s="218" t="s">
        <v>294</v>
      </c>
      <c r="B22" s="218" t="s">
        <v>4</v>
      </c>
      <c r="C22" s="218" t="s">
        <v>451</v>
      </c>
      <c r="D22" s="251">
        <f>$I$2*($L$2/$I$1)*'Straight Line Change'!O52</f>
        <v>-49396.452130684862</v>
      </c>
      <c r="E22" s="251">
        <f>$I$2*($L$2/$I$1)*'Straight Line Change'!P52</f>
        <v>-46926.629524150616</v>
      </c>
      <c r="F22" s="251">
        <f>$I$2*($L$2/$I$1)*'Straight Line Change'!Q52</f>
        <v>-44456.80691761637</v>
      </c>
      <c r="G22" s="251">
        <f>$I$2*($L$2/$I$1)*'Straight Line Change'!R52</f>
        <v>-41986.984311082124</v>
      </c>
      <c r="H22" s="251">
        <f>$I$2*($L$2/$I$1)*'Straight Line Change'!S52</f>
        <v>-39517.161704547885</v>
      </c>
      <c r="I22" s="251">
        <f>$I$2*($L$2/$I$1)*'Straight Line Change'!T52</f>
        <v>-37047.339098013639</v>
      </c>
      <c r="J22" s="251">
        <f>$I$2*($L$2/$I$1)*'Straight Line Change'!U52</f>
        <v>-34577.5164914794</v>
      </c>
      <c r="K22" s="251">
        <f>$I$2*($L$2/$I$1)*'Straight Line Change'!V52</f>
        <v>-32107.693884945154</v>
      </c>
      <c r="L22" s="251">
        <f>$I$2*($L$2/$I$1)*'Straight Line Change'!W52</f>
        <v>-29637.871278410912</v>
      </c>
      <c r="M22" s="251">
        <f>$I$2*($L$2/$I$1)*'Straight Line Change'!X52</f>
        <v>-27168.04867187667</v>
      </c>
      <c r="N22" s="251">
        <f>$I$2*($L$2/$I$1)*'Straight Line Change'!Y52</f>
        <v>-24698.226065342427</v>
      </c>
      <c r="O22" s="251">
        <f>$I$2*($L$2/$I$1)*'Straight Line Change'!Z52</f>
        <v>-22228.403458808185</v>
      </c>
      <c r="P22" s="251">
        <f>$I$2*($L$2/$I$1)*'Straight Line Change'!AA52</f>
        <v>-19758.580852273943</v>
      </c>
      <c r="Q22" s="251">
        <f>$I$2*($L$2/$I$1)*'Straight Line Change'!AB52</f>
        <v>-17288.758245739697</v>
      </c>
      <c r="R22" s="251">
        <f>$I$2*($L$2/$I$1)*'Straight Line Change'!AC52</f>
        <v>-14818.935639205452</v>
      </c>
      <c r="S22" s="251">
        <f>$I$2*($L$2/$I$1)*'Straight Line Change'!AD52</f>
        <v>-12349.113032671208</v>
      </c>
      <c r="T22" s="251">
        <f>$I$2*($L$2/$I$1)*'Straight Line Change'!AE52</f>
        <v>-9879.2904261369622</v>
      </c>
      <c r="U22" s="251">
        <f>$I$2*($L$2/$I$1)*'Straight Line Change'!AF52</f>
        <v>-7409.467819602718</v>
      </c>
      <c r="V22" s="251">
        <f>$I$2*($L$2/$I$1)*'Straight Line Change'!AG52</f>
        <v>-4939.6452130684738</v>
      </c>
      <c r="W22" s="251">
        <f>$I$2*($L$2/$I$1)*'Straight Line Change'!AH52</f>
        <v>-2469.8226065342292</v>
      </c>
      <c r="X22" s="251">
        <f>$I$2*($L$2/$I$1)*'Straight Line Change'!AI52</f>
        <v>0</v>
      </c>
    </row>
    <row r="23" spans="1:24" ht="15" x14ac:dyDescent="0.25">
      <c r="A23" s="218" t="s">
        <v>294</v>
      </c>
      <c r="B23" s="218" t="s">
        <v>4</v>
      </c>
      <c r="C23" s="218" t="s">
        <v>1</v>
      </c>
      <c r="D23" s="251">
        <f>$I$2*($L$2/$I$1)*'Straight Line Change'!O53</f>
        <v>-31750.66752720104</v>
      </c>
      <c r="E23" s="251">
        <f>$I$2*($L$2/$I$1)*'Straight Line Change'!P53</f>
        <v>-30163.13415084099</v>
      </c>
      <c r="F23" s="251">
        <f>$I$2*($L$2/$I$1)*'Straight Line Change'!Q53</f>
        <v>-28575.600774480939</v>
      </c>
      <c r="G23" s="251">
        <f>$I$2*($L$2/$I$1)*'Straight Line Change'!R53</f>
        <v>-26988.067398120886</v>
      </c>
      <c r="H23" s="251">
        <f>$I$2*($L$2/$I$1)*'Straight Line Change'!S53</f>
        <v>-25400.534021760835</v>
      </c>
      <c r="I23" s="251">
        <f>$I$2*($L$2/$I$1)*'Straight Line Change'!T53</f>
        <v>-23813.000645400785</v>
      </c>
      <c r="J23" s="251">
        <f>$I$2*($L$2/$I$1)*'Straight Line Change'!U53</f>
        <v>-22225.467269040731</v>
      </c>
      <c r="K23" s="251">
        <f>$I$2*($L$2/$I$1)*'Straight Line Change'!V53</f>
        <v>-20637.933892680681</v>
      </c>
      <c r="L23" s="251">
        <f>$I$2*($L$2/$I$1)*'Straight Line Change'!W53</f>
        <v>-19050.400516320631</v>
      </c>
      <c r="M23" s="251">
        <f>$I$2*($L$2/$I$1)*'Straight Line Change'!X53</f>
        <v>-17462.867139960581</v>
      </c>
      <c r="N23" s="251">
        <f>$I$2*($L$2/$I$1)*'Straight Line Change'!Y53</f>
        <v>-15875.333763600529</v>
      </c>
      <c r="O23" s="251">
        <f>$I$2*($L$2/$I$1)*'Straight Line Change'!Z53</f>
        <v>-14287.800387240477</v>
      </c>
      <c r="P23" s="251">
        <f>$I$2*($L$2/$I$1)*'Straight Line Change'!AA53</f>
        <v>-12700.267010880427</v>
      </c>
      <c r="Q23" s="251">
        <f>$I$2*($L$2/$I$1)*'Straight Line Change'!AB53</f>
        <v>-11112.733634520375</v>
      </c>
      <c r="R23" s="251">
        <f>$I$2*($L$2/$I$1)*'Straight Line Change'!AC53</f>
        <v>-9525.2002581603228</v>
      </c>
      <c r="S23" s="251">
        <f>$I$2*($L$2/$I$1)*'Straight Line Change'!AD53</f>
        <v>-7937.6668818002709</v>
      </c>
      <c r="T23" s="251">
        <f>$I$2*($L$2/$I$1)*'Straight Line Change'!AE53</f>
        <v>-6350.1335054402189</v>
      </c>
      <c r="U23" s="251">
        <f>$I$2*($L$2/$I$1)*'Straight Line Change'!AF53</f>
        <v>-4762.6001290801669</v>
      </c>
      <c r="V23" s="251">
        <f>$I$2*($L$2/$I$1)*'Straight Line Change'!AG53</f>
        <v>-3175.0667527201144</v>
      </c>
      <c r="W23" s="251">
        <f>$I$2*($L$2/$I$1)*'Straight Line Change'!AH53</f>
        <v>-1587.5333763600622</v>
      </c>
      <c r="X23" s="251">
        <f>$I$2*($L$2/$I$1)*'Straight Line Change'!AI53</f>
        <v>0</v>
      </c>
    </row>
    <row r="24" spans="1:24" ht="15" x14ac:dyDescent="0.25">
      <c r="A24" s="218" t="s">
        <v>294</v>
      </c>
      <c r="B24" s="218" t="s">
        <v>4</v>
      </c>
      <c r="C24" s="218" t="s">
        <v>452</v>
      </c>
      <c r="D24" s="251">
        <f>$I$2*($L$2/$I$1)*'Straight Line Change'!O54</f>
        <v>-50807.354940520388</v>
      </c>
      <c r="E24" s="251">
        <f>$I$2*($L$2/$I$1)*'Straight Line Change'!P54</f>
        <v>-48266.987193494373</v>
      </c>
      <c r="F24" s="251">
        <f>$I$2*($L$2/$I$1)*'Straight Line Change'!Q54</f>
        <v>-45726.619446468365</v>
      </c>
      <c r="G24" s="251">
        <f>$I$2*($L$2/$I$1)*'Straight Line Change'!R54</f>
        <v>-43186.251699442349</v>
      </c>
      <c r="H24" s="251">
        <f>$I$2*($L$2/$I$1)*'Straight Line Change'!S54</f>
        <v>-40645.883952416334</v>
      </c>
      <c r="I24" s="251">
        <f>$I$2*($L$2/$I$1)*'Straight Line Change'!T54</f>
        <v>-38105.516205390319</v>
      </c>
      <c r="J24" s="251">
        <f>$I$2*($L$2/$I$1)*'Straight Line Change'!U54</f>
        <v>-35565.148458364303</v>
      </c>
      <c r="K24" s="251">
        <f>$I$2*($L$2/$I$1)*'Straight Line Change'!V54</f>
        <v>-33024.780711338281</v>
      </c>
      <c r="L24" s="251">
        <f>$I$2*($L$2/$I$1)*'Straight Line Change'!W54</f>
        <v>-30484.412964312265</v>
      </c>
      <c r="M24" s="251">
        <f>$I$2*($L$2/$I$1)*'Straight Line Change'!X54</f>
        <v>-27944.045217286246</v>
      </c>
      <c r="N24" s="251">
        <f>$I$2*($L$2/$I$1)*'Straight Line Change'!Y54</f>
        <v>-25403.677470260231</v>
      </c>
      <c r="O24" s="251">
        <f>$I$2*($L$2/$I$1)*'Straight Line Change'!Z54</f>
        <v>-22863.309723234212</v>
      </c>
      <c r="P24" s="251">
        <f>$I$2*($L$2/$I$1)*'Straight Line Change'!AA54</f>
        <v>-20322.941976208196</v>
      </c>
      <c r="Q24" s="251">
        <f>$I$2*($L$2/$I$1)*'Straight Line Change'!AB54</f>
        <v>-17782.574229182177</v>
      </c>
      <c r="R24" s="251">
        <f>$I$2*($L$2/$I$1)*'Straight Line Change'!AC54</f>
        <v>-15242.20648215616</v>
      </c>
      <c r="S24" s="251">
        <f>$I$2*($L$2/$I$1)*'Straight Line Change'!AD54</f>
        <v>-12701.838735130143</v>
      </c>
      <c r="T24" s="251">
        <f>$I$2*($L$2/$I$1)*'Straight Line Change'!AE54</f>
        <v>-10161.470988104124</v>
      </c>
      <c r="U24" s="251">
        <f>$I$2*($L$2/$I$1)*'Straight Line Change'!AF54</f>
        <v>-7621.1032410781072</v>
      </c>
      <c r="V24" s="251">
        <f>$I$2*($L$2/$I$1)*'Straight Line Change'!AG54</f>
        <v>-5080.7354940520891</v>
      </c>
      <c r="W24" s="251">
        <f>$I$2*($L$2/$I$1)*'Straight Line Change'!AH54</f>
        <v>-2540.3677470260723</v>
      </c>
      <c r="X24" s="251">
        <f>$I$2*($L$2/$I$1)*'Straight Line Change'!AI54</f>
        <v>0</v>
      </c>
    </row>
    <row r="25" spans="1:24" ht="15" x14ac:dyDescent="0.25">
      <c r="A25" s="244" t="s">
        <v>294</v>
      </c>
      <c r="B25" s="244" t="s">
        <v>4</v>
      </c>
      <c r="C25" s="244" t="s">
        <v>99</v>
      </c>
      <c r="D25" s="252">
        <f t="shared" ref="D25:E25" si="6">SUM(D21:D23)</f>
        <v>-94305.613004067854</v>
      </c>
      <c r="E25" s="252">
        <f t="shared" si="6"/>
        <v>-89590.332353864462</v>
      </c>
      <c r="F25" s="252">
        <f>SUM(F21:F23)</f>
        <v>-84875.051703661069</v>
      </c>
      <c r="G25" s="252">
        <f t="shared" ref="G25:X25" si="7">SUM(G21:G23)</f>
        <v>-80159.771053457662</v>
      </c>
      <c r="H25" s="252">
        <f t="shared" si="7"/>
        <v>-75444.490403254284</v>
      </c>
      <c r="I25" s="252">
        <f t="shared" si="7"/>
        <v>-70729.209753050891</v>
      </c>
      <c r="J25" s="252">
        <f t="shared" si="7"/>
        <v>-66013.929102847498</v>
      </c>
      <c r="K25" s="252">
        <f t="shared" si="7"/>
        <v>-61298.648452644105</v>
      </c>
      <c r="L25" s="252">
        <f t="shared" si="7"/>
        <v>-56583.367802440713</v>
      </c>
      <c r="M25" s="252">
        <f t="shared" si="7"/>
        <v>-51868.08715223732</v>
      </c>
      <c r="N25" s="252">
        <f t="shared" si="7"/>
        <v>-47152.806502033935</v>
      </c>
      <c r="O25" s="252">
        <f t="shared" si="7"/>
        <v>-42437.525851830535</v>
      </c>
      <c r="P25" s="252">
        <f t="shared" si="7"/>
        <v>-37722.245201627149</v>
      </c>
      <c r="Q25" s="252">
        <f t="shared" si="7"/>
        <v>-33006.964551423749</v>
      </c>
      <c r="R25" s="252">
        <f t="shared" si="7"/>
        <v>-28291.683901220356</v>
      </c>
      <c r="S25" s="252">
        <f t="shared" si="7"/>
        <v>-23576.403251016964</v>
      </c>
      <c r="T25" s="252">
        <f t="shared" si="7"/>
        <v>-18861.122600813567</v>
      </c>
      <c r="U25" s="252">
        <f t="shared" si="7"/>
        <v>-14145.841950610175</v>
      </c>
      <c r="V25" s="252">
        <f t="shared" si="7"/>
        <v>-9430.56130040678</v>
      </c>
      <c r="W25" s="252">
        <f t="shared" si="7"/>
        <v>-4715.2806502033845</v>
      </c>
      <c r="X25" s="252">
        <f t="shared" si="7"/>
        <v>0</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25"/>
  <sheetViews>
    <sheetView zoomScale="80" zoomScaleNormal="80" workbookViewId="0">
      <pane xSplit="3" ySplit="4" topLeftCell="D5" activePane="bottomRight" state="frozen"/>
      <selection pane="topRight" activeCell="D1" sqref="D1"/>
      <selection pane="bottomLeft" activeCell="A5" sqref="A5"/>
      <selection pane="bottomRight" activeCell="D11" sqref="D11"/>
    </sheetView>
  </sheetViews>
  <sheetFormatPr defaultRowHeight="14.4" x14ac:dyDescent="0.3"/>
  <cols>
    <col min="1" max="1" width="23.33203125" customWidth="1"/>
    <col min="2" max="3" width="11" customWidth="1"/>
    <col min="4" max="24" width="16" customWidth="1"/>
  </cols>
  <sheetData>
    <row r="1" spans="1:24" ht="19.5" thickBot="1" x14ac:dyDescent="0.3">
      <c r="A1" s="234" t="s">
        <v>764</v>
      </c>
      <c r="B1" s="235"/>
      <c r="C1" s="235"/>
      <c r="D1" s="235"/>
      <c r="E1" s="235"/>
      <c r="F1" s="247"/>
      <c r="G1" s="247"/>
      <c r="H1" s="239"/>
      <c r="I1" s="267">
        <v>1000000</v>
      </c>
      <c r="J1" s="235" t="s">
        <v>288</v>
      </c>
      <c r="K1" s="260" t="s">
        <v>103</v>
      </c>
      <c r="L1" s="261">
        <f>'Unit Costs'!C60</f>
        <v>4.7510714285714295E-2</v>
      </c>
      <c r="M1" s="235" t="s">
        <v>287</v>
      </c>
      <c r="N1" s="247"/>
      <c r="O1" s="247"/>
      <c r="P1" s="235"/>
      <c r="Q1" s="235"/>
      <c r="R1" s="235"/>
      <c r="S1" s="235"/>
      <c r="T1" s="235"/>
      <c r="U1" s="235"/>
      <c r="V1" s="235"/>
      <c r="W1" s="235"/>
      <c r="X1" s="235"/>
    </row>
    <row r="2" spans="1:24" ht="19.5" thickBot="1" x14ac:dyDescent="0.35">
      <c r="A2" s="237"/>
      <c r="B2" s="235"/>
      <c r="C2" s="235"/>
      <c r="D2" s="235"/>
      <c r="E2" s="235"/>
      <c r="F2" s="247"/>
      <c r="G2" s="247"/>
      <c r="H2" s="239" t="s">
        <v>295</v>
      </c>
      <c r="I2" s="266">
        <f>'Unit Costs'!C55</f>
        <v>47341</v>
      </c>
      <c r="J2" s="235" t="s">
        <v>290</v>
      </c>
      <c r="K2" s="260" t="s">
        <v>4</v>
      </c>
      <c r="L2" s="262">
        <f>'Unit Costs'!C65</f>
        <v>0.18341785714285713</v>
      </c>
      <c r="M2" s="235" t="s">
        <v>287</v>
      </c>
      <c r="N2" s="247"/>
      <c r="O2" s="247"/>
      <c r="P2" s="235"/>
      <c r="Q2" s="235"/>
      <c r="R2" s="235"/>
      <c r="S2" s="235"/>
      <c r="T2" s="235"/>
      <c r="U2" s="235"/>
      <c r="V2" s="235"/>
      <c r="W2" s="235"/>
      <c r="X2" s="235"/>
    </row>
    <row r="3" spans="1:24" ht="18.75" x14ac:dyDescent="0.3">
      <c r="A3" s="237"/>
      <c r="B3" s="235"/>
      <c r="C3" s="239" t="s">
        <v>34</v>
      </c>
      <c r="D3" s="240">
        <v>2020</v>
      </c>
      <c r="E3" s="240">
        <v>2021</v>
      </c>
      <c r="F3" s="240">
        <v>2022</v>
      </c>
      <c r="G3" s="240">
        <v>2023</v>
      </c>
      <c r="H3" s="240">
        <v>2024</v>
      </c>
      <c r="I3" s="240">
        <v>2025</v>
      </c>
      <c r="J3" s="240">
        <v>2026</v>
      </c>
      <c r="K3" s="240">
        <v>2027</v>
      </c>
      <c r="L3" s="240">
        <v>2028</v>
      </c>
      <c r="M3" s="240">
        <v>2029</v>
      </c>
      <c r="N3" s="240">
        <v>2030</v>
      </c>
      <c r="O3" s="240">
        <v>2031</v>
      </c>
      <c r="P3" s="240">
        <v>2032</v>
      </c>
      <c r="Q3" s="240">
        <v>2033</v>
      </c>
      <c r="R3" s="240">
        <v>2034</v>
      </c>
      <c r="S3" s="240">
        <v>2035</v>
      </c>
      <c r="T3" s="240">
        <v>2036</v>
      </c>
      <c r="U3" s="240">
        <v>2037</v>
      </c>
      <c r="V3" s="240">
        <v>2038</v>
      </c>
      <c r="W3" s="240">
        <v>2039</v>
      </c>
      <c r="X3" s="240">
        <v>2040</v>
      </c>
    </row>
    <row r="4" spans="1:24" s="4" customFormat="1" ht="15" x14ac:dyDescent="0.25">
      <c r="A4" s="241"/>
      <c r="B4" s="241"/>
      <c r="C4" s="242" t="s">
        <v>270</v>
      </c>
      <c r="D4" s="238">
        <v>0</v>
      </c>
      <c r="E4" s="238">
        <v>1</v>
      </c>
      <c r="F4" s="238">
        <v>2</v>
      </c>
      <c r="G4" s="238">
        <v>3</v>
      </c>
      <c r="H4" s="238">
        <v>4</v>
      </c>
      <c r="I4" s="238">
        <v>5</v>
      </c>
      <c r="J4" s="238">
        <v>6</v>
      </c>
      <c r="K4" s="238">
        <v>7</v>
      </c>
      <c r="L4" s="238">
        <v>8</v>
      </c>
      <c r="M4" s="238">
        <v>9</v>
      </c>
      <c r="N4" s="238">
        <v>10</v>
      </c>
      <c r="O4" s="238">
        <v>11</v>
      </c>
      <c r="P4" s="238">
        <v>12</v>
      </c>
      <c r="Q4" s="238">
        <v>13</v>
      </c>
      <c r="R4" s="238">
        <v>14</v>
      </c>
      <c r="S4" s="238">
        <v>15</v>
      </c>
      <c r="T4" s="238">
        <v>16</v>
      </c>
      <c r="U4" s="238">
        <v>17</v>
      </c>
      <c r="V4" s="238">
        <v>18</v>
      </c>
      <c r="W4" s="238">
        <v>19</v>
      </c>
      <c r="X4" s="238">
        <v>20</v>
      </c>
    </row>
    <row r="5" spans="1:24" ht="18.75" x14ac:dyDescent="0.3">
      <c r="A5" s="214" t="s">
        <v>272</v>
      </c>
      <c r="B5" s="214"/>
      <c r="C5" s="214"/>
      <c r="D5" s="214"/>
      <c r="E5" s="214"/>
      <c r="F5" s="227"/>
      <c r="G5" s="227"/>
      <c r="H5" s="227"/>
      <c r="I5" s="227"/>
      <c r="J5" s="227"/>
      <c r="K5" s="227"/>
      <c r="L5" s="227"/>
      <c r="M5" s="227"/>
      <c r="N5" s="227"/>
      <c r="O5" s="227"/>
      <c r="P5" s="227"/>
      <c r="Q5" s="227"/>
      <c r="R5" s="227"/>
      <c r="S5" s="227"/>
      <c r="T5" s="227"/>
      <c r="U5" s="227"/>
      <c r="V5" s="227"/>
      <c r="W5" s="227"/>
      <c r="X5" s="227"/>
    </row>
    <row r="6" spans="1:24" ht="15" x14ac:dyDescent="0.25">
      <c r="A6" s="217" t="s">
        <v>296</v>
      </c>
      <c r="B6" s="217" t="s">
        <v>258</v>
      </c>
      <c r="C6" s="217" t="s">
        <v>0</v>
      </c>
      <c r="D6" s="250">
        <f>$I$2*($L$1/$I$1)*'Straight Line Change'!O6</f>
        <v>-21.506518261359137</v>
      </c>
      <c r="E6" s="250">
        <f>$I$2*($L$1/$I$1)*'Straight Line Change'!P6</f>
        <v>-20.43119234829118</v>
      </c>
      <c r="F6" s="250">
        <f>$I$2*($L$1/$I$1)*'Straight Line Change'!Q6</f>
        <v>-19.35586643522322</v>
      </c>
      <c r="G6" s="250">
        <f>$I$2*($L$1/$I$1)*'Straight Line Change'!R6</f>
        <v>-18.280540522155263</v>
      </c>
      <c r="H6" s="250">
        <f>$I$2*($L$1/$I$1)*'Straight Line Change'!S6</f>
        <v>-17.205214609087307</v>
      </c>
      <c r="I6" s="250">
        <f>$I$2*($L$1/$I$1)*'Straight Line Change'!T6</f>
        <v>-16.12988869601935</v>
      </c>
      <c r="J6" s="250">
        <f>$I$2*($L$1/$I$1)*'Straight Line Change'!U6</f>
        <v>-15.054562782951393</v>
      </c>
      <c r="K6" s="250">
        <f>$I$2*($L$1/$I$1)*'Straight Line Change'!V6</f>
        <v>-13.979236869883435</v>
      </c>
      <c r="L6" s="250">
        <f>$I$2*($L$1/$I$1)*'Straight Line Change'!W6</f>
        <v>-12.903910956815478</v>
      </c>
      <c r="M6" s="250">
        <f>$I$2*($L$1/$I$1)*'Straight Line Change'!X6</f>
        <v>-11.828585043747522</v>
      </c>
      <c r="N6" s="250">
        <f>$I$2*($L$1/$I$1)*'Straight Line Change'!Y6</f>
        <v>-10.753259130679565</v>
      </c>
      <c r="O6" s="250">
        <f>$I$2*($L$1/$I$1)*'Straight Line Change'!Z6</f>
        <v>-9.6779332176116082</v>
      </c>
      <c r="P6" s="250">
        <f>$I$2*($L$1/$I$1)*'Straight Line Change'!AA6</f>
        <v>-8.6026073045436497</v>
      </c>
      <c r="Q6" s="250">
        <f>$I$2*($L$1/$I$1)*'Straight Line Change'!AB6</f>
        <v>-7.5272813914756922</v>
      </c>
      <c r="R6" s="250">
        <f>$I$2*($L$1/$I$1)*'Straight Line Change'!AC6</f>
        <v>-6.4519554784077346</v>
      </c>
      <c r="S6" s="250">
        <f>$I$2*($L$1/$I$1)*'Straight Line Change'!AD6</f>
        <v>-5.3766295653397762</v>
      </c>
      <c r="T6" s="250">
        <f>$I$2*($L$1/$I$1)*'Straight Line Change'!AE6</f>
        <v>-4.3013036522718187</v>
      </c>
      <c r="U6" s="250">
        <f>$I$2*($L$1/$I$1)*'Straight Line Change'!AF6</f>
        <v>-3.2259777392038615</v>
      </c>
      <c r="V6" s="250">
        <f>$I$2*($L$1/$I$1)*'Straight Line Change'!AG6</f>
        <v>-2.150651826135904</v>
      </c>
      <c r="W6" s="250">
        <f>$I$2*($L$1/$I$1)*'Straight Line Change'!AH6</f>
        <v>-1.0753259130679464</v>
      </c>
      <c r="X6" s="250">
        <f>$I$2*($L$1/$I$1)*'Straight Line Change'!AI6</f>
        <v>0</v>
      </c>
    </row>
    <row r="7" spans="1:24" ht="15" x14ac:dyDescent="0.25">
      <c r="A7" s="217" t="s">
        <v>296</v>
      </c>
      <c r="B7" s="217" t="s">
        <v>258</v>
      </c>
      <c r="C7" s="217" t="s">
        <v>451</v>
      </c>
      <c r="D7" s="250">
        <f>$I$2*($L$1/$I$1)*'Straight Line Change'!O7</f>
        <v>-71.615693112733709</v>
      </c>
      <c r="E7" s="250">
        <f>$I$2*($L$1/$I$1)*'Straight Line Change'!P7</f>
        <v>-68.034908457097032</v>
      </c>
      <c r="F7" s="250">
        <f>$I$2*($L$1/$I$1)*'Straight Line Change'!Q7</f>
        <v>-64.454123801460341</v>
      </c>
      <c r="G7" s="250">
        <f>$I$2*($L$1/$I$1)*'Straight Line Change'!R7</f>
        <v>-60.873339145823657</v>
      </c>
      <c r="H7" s="250">
        <f>$I$2*($L$1/$I$1)*'Straight Line Change'!S7</f>
        <v>-57.292554490186966</v>
      </c>
      <c r="I7" s="250">
        <f>$I$2*($L$1/$I$1)*'Straight Line Change'!T7</f>
        <v>-53.711769834550282</v>
      </c>
      <c r="J7" s="250">
        <f>$I$2*($L$1/$I$1)*'Straight Line Change'!U7</f>
        <v>-50.130985178913598</v>
      </c>
      <c r="K7" s="250">
        <f>$I$2*($L$1/$I$1)*'Straight Line Change'!V7</f>
        <v>-46.550200523276914</v>
      </c>
      <c r="L7" s="250">
        <f>$I$2*($L$1/$I$1)*'Straight Line Change'!W7</f>
        <v>-42.969415867640222</v>
      </c>
      <c r="M7" s="250">
        <f>$I$2*($L$1/$I$1)*'Straight Line Change'!X7</f>
        <v>-39.388631212003538</v>
      </c>
      <c r="N7" s="250">
        <f>$I$2*($L$1/$I$1)*'Straight Line Change'!Y7</f>
        <v>-35.807846556366854</v>
      </c>
      <c r="O7" s="250">
        <f>$I$2*($L$1/$I$1)*'Straight Line Change'!Z7</f>
        <v>-32.227061900730178</v>
      </c>
      <c r="P7" s="250">
        <f>$I$2*($L$1/$I$1)*'Straight Line Change'!AA7</f>
        <v>-28.646277245093493</v>
      </c>
      <c r="Q7" s="250">
        <f>$I$2*($L$1/$I$1)*'Straight Line Change'!AB7</f>
        <v>-25.065492589456809</v>
      </c>
      <c r="R7" s="250">
        <f>$I$2*($L$1/$I$1)*'Straight Line Change'!AC7</f>
        <v>-21.484707933820129</v>
      </c>
      <c r="S7" s="250">
        <f>$I$2*($L$1/$I$1)*'Straight Line Change'!AD7</f>
        <v>-17.903923278183445</v>
      </c>
      <c r="T7" s="250">
        <f>$I$2*($L$1/$I$1)*'Straight Line Change'!AE7</f>
        <v>-14.323138622546761</v>
      </c>
      <c r="U7" s="250">
        <f>$I$2*($L$1/$I$1)*'Straight Line Change'!AF7</f>
        <v>-10.742353966910077</v>
      </c>
      <c r="V7" s="250">
        <f>$I$2*($L$1/$I$1)*'Straight Line Change'!AG7</f>
        <v>-7.1615693112733929</v>
      </c>
      <c r="W7" s="250">
        <f>$I$2*($L$1/$I$1)*'Straight Line Change'!AH7</f>
        <v>-3.5807846556367089</v>
      </c>
      <c r="X7" s="250">
        <f>$I$2*($L$1/$I$1)*'Straight Line Change'!AI7</f>
        <v>0</v>
      </c>
    </row>
    <row r="8" spans="1:24" ht="15" x14ac:dyDescent="0.25">
      <c r="A8" s="217" t="s">
        <v>296</v>
      </c>
      <c r="B8" s="217" t="s">
        <v>258</v>
      </c>
      <c r="C8" s="217" t="s">
        <v>1</v>
      </c>
      <c r="D8" s="250">
        <f>$I$2*($L$1/$I$1)*'Straight Line Change'!O8</f>
        <v>-36.973423554780716</v>
      </c>
      <c r="E8" s="250">
        <f>$I$2*($L$1/$I$1)*'Straight Line Change'!P8</f>
        <v>-35.124752377041681</v>
      </c>
      <c r="F8" s="250">
        <f>$I$2*($L$1/$I$1)*'Straight Line Change'!Q8</f>
        <v>-33.276081199302645</v>
      </c>
      <c r="G8" s="250">
        <f>$I$2*($L$1/$I$1)*'Straight Line Change'!R8</f>
        <v>-31.427410021563606</v>
      </c>
      <c r="H8" s="250">
        <f>$I$2*($L$1/$I$1)*'Straight Line Change'!S8</f>
        <v>-29.578738843824571</v>
      </c>
      <c r="I8" s="250">
        <f>$I$2*($L$1/$I$1)*'Straight Line Change'!T8</f>
        <v>-27.730067666085535</v>
      </c>
      <c r="J8" s="250">
        <f>$I$2*($L$1/$I$1)*'Straight Line Change'!U8</f>
        <v>-25.8813964883465</v>
      </c>
      <c r="K8" s="250">
        <f>$I$2*($L$1/$I$1)*'Straight Line Change'!V8</f>
        <v>-24.032725310607464</v>
      </c>
      <c r="L8" s="250">
        <f>$I$2*($L$1/$I$1)*'Straight Line Change'!W8</f>
        <v>-22.184054132868429</v>
      </c>
      <c r="M8" s="250">
        <f>$I$2*($L$1/$I$1)*'Straight Line Change'!X8</f>
        <v>-20.335382955129393</v>
      </c>
      <c r="N8" s="250">
        <f>$I$2*($L$1/$I$1)*'Straight Line Change'!Y8</f>
        <v>-18.486711777390358</v>
      </c>
      <c r="O8" s="250">
        <f>$I$2*($L$1/$I$1)*'Straight Line Change'!Z8</f>
        <v>-16.638040599651323</v>
      </c>
      <c r="P8" s="250">
        <f>$I$2*($L$1/$I$1)*'Straight Line Change'!AA8</f>
        <v>-14.789369421912285</v>
      </c>
      <c r="Q8" s="250">
        <f>$I$2*($L$1/$I$1)*'Straight Line Change'!AB8</f>
        <v>-12.94069824417325</v>
      </c>
      <c r="R8" s="250">
        <f>$I$2*($L$1/$I$1)*'Straight Line Change'!AC8</f>
        <v>-11.092027066434214</v>
      </c>
      <c r="S8" s="250">
        <f>$I$2*($L$1/$I$1)*'Straight Line Change'!AD8</f>
        <v>-9.243355888695179</v>
      </c>
      <c r="T8" s="250">
        <f>$I$2*($L$1/$I$1)*'Straight Line Change'!AE8</f>
        <v>-7.3946847109561427</v>
      </c>
      <c r="U8" s="250">
        <f>$I$2*($L$1/$I$1)*'Straight Line Change'!AF8</f>
        <v>-5.5460135332171072</v>
      </c>
      <c r="V8" s="250">
        <f>$I$2*($L$1/$I$1)*'Straight Line Change'!AG8</f>
        <v>-3.6973423554780713</v>
      </c>
      <c r="W8" s="250">
        <f>$I$2*($L$1/$I$1)*'Straight Line Change'!AH8</f>
        <v>-1.8486711777390357</v>
      </c>
      <c r="X8" s="250">
        <f>$I$2*($L$1/$I$1)*'Straight Line Change'!AI8</f>
        <v>0</v>
      </c>
    </row>
    <row r="9" spans="1:24" ht="15" x14ac:dyDescent="0.25">
      <c r="A9" s="217" t="s">
        <v>296</v>
      </c>
      <c r="B9" s="217" t="s">
        <v>258</v>
      </c>
      <c r="C9" s="217" t="s">
        <v>452</v>
      </c>
      <c r="D9" s="250">
        <f>$I$2*($L$1/$I$1)*'Straight Line Change'!O9</f>
        <v>-41.773415798473636</v>
      </c>
      <c r="E9" s="250">
        <f>$I$2*($L$1/$I$1)*'Straight Line Change'!P9</f>
        <v>-39.684745008549946</v>
      </c>
      <c r="F9" s="250">
        <f>$I$2*($L$1/$I$1)*'Straight Line Change'!Q9</f>
        <v>-37.596074218626264</v>
      </c>
      <c r="G9" s="250">
        <f>$I$2*($L$1/$I$1)*'Straight Line Change'!R9</f>
        <v>-35.507403428702581</v>
      </c>
      <c r="H9" s="250">
        <f>$I$2*($L$1/$I$1)*'Straight Line Change'!S9</f>
        <v>-33.418732638778899</v>
      </c>
      <c r="I9" s="250">
        <f>$I$2*($L$1/$I$1)*'Straight Line Change'!T9</f>
        <v>-31.33006184885522</v>
      </c>
      <c r="J9" s="250">
        <f>$I$2*($L$1/$I$1)*'Straight Line Change'!U9</f>
        <v>-29.241391058931537</v>
      </c>
      <c r="K9" s="250">
        <f>$I$2*($L$1/$I$1)*'Straight Line Change'!V9</f>
        <v>-27.152720269007855</v>
      </c>
      <c r="L9" s="250">
        <f>$I$2*($L$1/$I$1)*'Straight Line Change'!W9</f>
        <v>-25.064049479084172</v>
      </c>
      <c r="M9" s="250">
        <f>$I$2*($L$1/$I$1)*'Straight Line Change'!X9</f>
        <v>-22.97537868916049</v>
      </c>
      <c r="N9" s="250">
        <f>$I$2*($L$1/$I$1)*'Straight Line Change'!Y9</f>
        <v>-20.886707899236811</v>
      </c>
      <c r="O9" s="250">
        <f>$I$2*($L$1/$I$1)*'Straight Line Change'!Z9</f>
        <v>-18.798037109313128</v>
      </c>
      <c r="P9" s="250">
        <f>$I$2*($L$1/$I$1)*'Straight Line Change'!AA9</f>
        <v>-16.709366319389442</v>
      </c>
      <c r="Q9" s="250">
        <f>$I$2*($L$1/$I$1)*'Straight Line Change'!AB9</f>
        <v>-14.62069552946576</v>
      </c>
      <c r="R9" s="250">
        <f>$I$2*($L$1/$I$1)*'Straight Line Change'!AC9</f>
        <v>-12.532024739542075</v>
      </c>
      <c r="S9" s="250">
        <f>$I$2*($L$1/$I$1)*'Straight Line Change'!AD9</f>
        <v>-10.443353949618393</v>
      </c>
      <c r="T9" s="250">
        <f>$I$2*($L$1/$I$1)*'Straight Line Change'!AE9</f>
        <v>-8.3546831596947104</v>
      </c>
      <c r="U9" s="250">
        <f>$I$2*($L$1/$I$1)*'Straight Line Change'!AF9</f>
        <v>-6.266012369771027</v>
      </c>
      <c r="V9" s="250">
        <f>$I$2*($L$1/$I$1)*'Straight Line Change'!AG9</f>
        <v>-4.1773415798473437</v>
      </c>
      <c r="W9" s="250">
        <f>$I$2*($L$1/$I$1)*'Straight Line Change'!AH9</f>
        <v>-2.0886707899236612</v>
      </c>
      <c r="X9" s="250">
        <f>$I$2*($L$1/$I$1)*'Straight Line Change'!AI9</f>
        <v>0</v>
      </c>
    </row>
    <row r="10" spans="1:24" ht="15" x14ac:dyDescent="0.25">
      <c r="A10" s="244" t="s">
        <v>296</v>
      </c>
      <c r="B10" s="244" t="s">
        <v>258</v>
      </c>
      <c r="C10" s="244" t="s">
        <v>99</v>
      </c>
      <c r="D10" s="252">
        <f t="shared" ref="D10:E10" si="0">SUM(D6:D8)</f>
        <v>-130.09563492887355</v>
      </c>
      <c r="E10" s="252">
        <f t="shared" si="0"/>
        <v>-123.5908531824299</v>
      </c>
      <c r="F10" s="252">
        <f>SUM(F6:F8)</f>
        <v>-117.08607143598621</v>
      </c>
      <c r="G10" s="252">
        <f t="shared" ref="G10:X10" si="1">SUM(G6:G8)</f>
        <v>-110.58128968954252</v>
      </c>
      <c r="H10" s="252">
        <f t="shared" si="1"/>
        <v>-104.07650794309885</v>
      </c>
      <c r="I10" s="252">
        <f t="shared" si="1"/>
        <v>-97.571726196655163</v>
      </c>
      <c r="J10" s="252">
        <f t="shared" si="1"/>
        <v>-91.06694445021148</v>
      </c>
      <c r="K10" s="252">
        <f t="shared" si="1"/>
        <v>-84.562162703767811</v>
      </c>
      <c r="L10" s="252">
        <f t="shared" si="1"/>
        <v>-78.057380957324128</v>
      </c>
      <c r="M10" s="252">
        <f t="shared" si="1"/>
        <v>-71.552599210880459</v>
      </c>
      <c r="N10" s="252">
        <f t="shared" si="1"/>
        <v>-65.047817464436775</v>
      </c>
      <c r="O10" s="252">
        <f t="shared" si="1"/>
        <v>-58.543035717993106</v>
      </c>
      <c r="P10" s="252">
        <f t="shared" si="1"/>
        <v>-52.038253971549423</v>
      </c>
      <c r="Q10" s="252">
        <f t="shared" si="1"/>
        <v>-45.533472225105747</v>
      </c>
      <c r="R10" s="252">
        <f t="shared" si="1"/>
        <v>-39.028690478662078</v>
      </c>
      <c r="S10" s="252">
        <f t="shared" si="1"/>
        <v>-32.523908732218402</v>
      </c>
      <c r="T10" s="252">
        <f t="shared" si="1"/>
        <v>-26.019126985774722</v>
      </c>
      <c r="U10" s="252">
        <f t="shared" si="1"/>
        <v>-19.514345239331046</v>
      </c>
      <c r="V10" s="252">
        <f t="shared" si="1"/>
        <v>-13.009563492887368</v>
      </c>
      <c r="W10" s="252">
        <f t="shared" si="1"/>
        <v>-6.5047817464436903</v>
      </c>
      <c r="X10" s="252">
        <f t="shared" si="1"/>
        <v>0</v>
      </c>
    </row>
    <row r="11" spans="1:24" ht="15" x14ac:dyDescent="0.25">
      <c r="A11" s="218" t="s">
        <v>296</v>
      </c>
      <c r="B11" s="218" t="s">
        <v>259</v>
      </c>
      <c r="C11" s="218" t="s">
        <v>0</v>
      </c>
      <c r="D11" s="251">
        <f>$I$2*($L$1/$I$1)*'Straight Line Change'!O21</f>
        <v>-6.9368172732692896E-3</v>
      </c>
      <c r="E11" s="251">
        <f>$I$2*($L$1/$I$1)*'Straight Line Change'!P21</f>
        <v>-6.5899764096058258E-3</v>
      </c>
      <c r="F11" s="251">
        <f>$I$2*($L$1/$I$1)*'Straight Line Change'!Q21</f>
        <v>-6.2431355459423611E-3</v>
      </c>
      <c r="G11" s="251">
        <f>$I$2*($L$1/$I$1)*'Straight Line Change'!R21</f>
        <v>-5.8962946822788973E-3</v>
      </c>
      <c r="H11" s="251">
        <f>$I$2*($L$1/$I$1)*'Straight Line Change'!S21</f>
        <v>-5.5494538186154326E-3</v>
      </c>
      <c r="I11" s="251">
        <f>$I$2*($L$1/$I$1)*'Straight Line Change'!T21</f>
        <v>-5.2026129549519688E-3</v>
      </c>
      <c r="J11" s="251">
        <f>$I$2*($L$1/$I$1)*'Straight Line Change'!U21</f>
        <v>-4.8557720912885049E-3</v>
      </c>
      <c r="K11" s="251">
        <f>$I$2*($L$1/$I$1)*'Straight Line Change'!V21</f>
        <v>-4.5089312276250402E-3</v>
      </c>
      <c r="L11" s="251">
        <f>$I$2*($L$1/$I$1)*'Straight Line Change'!W21</f>
        <v>-4.1620903639615755E-3</v>
      </c>
      <c r="M11" s="251">
        <f>$I$2*($L$1/$I$1)*'Straight Line Change'!X21</f>
        <v>-3.8152495002981113E-3</v>
      </c>
      <c r="N11" s="251">
        <f>$I$2*($L$1/$I$1)*'Straight Line Change'!Y21</f>
        <v>-3.4684086366346466E-3</v>
      </c>
      <c r="O11" s="251">
        <f>$I$2*($L$1/$I$1)*'Straight Line Change'!Z21</f>
        <v>-3.1215677729711819E-3</v>
      </c>
      <c r="P11" s="251">
        <f>$I$2*($L$1/$I$1)*'Straight Line Change'!AA21</f>
        <v>-2.7747269093077172E-3</v>
      </c>
      <c r="Q11" s="251">
        <f>$I$2*($L$1/$I$1)*'Straight Line Change'!AB21</f>
        <v>-2.4278860456442525E-3</v>
      </c>
      <c r="R11" s="251">
        <f>$I$2*($L$1/$I$1)*'Straight Line Change'!AC21</f>
        <v>-2.0810451819807878E-3</v>
      </c>
      <c r="S11" s="251">
        <f>$I$2*($L$1/$I$1)*'Straight Line Change'!AD21</f>
        <v>-1.7342043183173235E-3</v>
      </c>
      <c r="T11" s="251">
        <f>$I$2*($L$1/$I$1)*'Straight Line Change'!AE21</f>
        <v>-1.387363454653859E-3</v>
      </c>
      <c r="U11" s="251">
        <f>$I$2*($L$1/$I$1)*'Straight Line Change'!AF21</f>
        <v>-1.0405225909903945E-3</v>
      </c>
      <c r="V11" s="251">
        <f>$I$2*($L$1/$I$1)*'Straight Line Change'!AG21</f>
        <v>-6.9368172732693016E-4</v>
      </c>
      <c r="W11" s="251">
        <f>$I$2*($L$1/$I$1)*'Straight Line Change'!AH21</f>
        <v>-3.4684086366346562E-4</v>
      </c>
      <c r="X11" s="251">
        <f>$I$2*($L$1/$I$1)*'Straight Line Change'!AI21</f>
        <v>0</v>
      </c>
    </row>
    <row r="12" spans="1:24" ht="15" x14ac:dyDescent="0.25">
      <c r="A12" s="218" t="s">
        <v>296</v>
      </c>
      <c r="B12" s="218" t="s">
        <v>259</v>
      </c>
      <c r="C12" s="218" t="s">
        <v>451</v>
      </c>
      <c r="D12" s="251">
        <f>$I$2*($L$1/$I$1)*'Straight Line Change'!O22</f>
        <v>-9.3964575995599143E-3</v>
      </c>
      <c r="E12" s="251">
        <f>$I$2*($L$1/$I$1)*'Straight Line Change'!P22</f>
        <v>-8.9266347195819194E-3</v>
      </c>
      <c r="F12" s="251">
        <f>$I$2*($L$1/$I$1)*'Straight Line Change'!Q22</f>
        <v>-8.4568118396039227E-3</v>
      </c>
      <c r="G12" s="251">
        <f>$I$2*($L$1/$I$1)*'Straight Line Change'!R22</f>
        <v>-7.9869889596259278E-3</v>
      </c>
      <c r="H12" s="251">
        <f>$I$2*($L$1/$I$1)*'Straight Line Change'!S22</f>
        <v>-7.517166079647932E-3</v>
      </c>
      <c r="I12" s="251">
        <f>$I$2*($L$1/$I$1)*'Straight Line Change'!T22</f>
        <v>-7.0473431996699362E-3</v>
      </c>
      <c r="J12" s="251">
        <f>$I$2*($L$1/$I$1)*'Straight Line Change'!U22</f>
        <v>-6.5775203196919403E-3</v>
      </c>
      <c r="K12" s="251">
        <f>$I$2*($L$1/$I$1)*'Straight Line Change'!V22</f>
        <v>-6.1076974397139445E-3</v>
      </c>
      <c r="L12" s="251">
        <f>$I$2*($L$1/$I$1)*'Straight Line Change'!W22</f>
        <v>-5.6378745597359487E-3</v>
      </c>
      <c r="M12" s="251">
        <f>$I$2*($L$1/$I$1)*'Straight Line Change'!X22</f>
        <v>-5.1680516797579529E-3</v>
      </c>
      <c r="N12" s="251">
        <f>$I$2*($L$1/$I$1)*'Straight Line Change'!Y22</f>
        <v>-4.6982287997799571E-3</v>
      </c>
      <c r="O12" s="251">
        <f>$I$2*($L$1/$I$1)*'Straight Line Change'!Z22</f>
        <v>-4.2284059198019613E-3</v>
      </c>
      <c r="P12" s="251">
        <f>$I$2*($L$1/$I$1)*'Straight Line Change'!AA22</f>
        <v>-3.7585830398239647E-3</v>
      </c>
      <c r="Q12" s="251">
        <f>$I$2*($L$1/$I$1)*'Straight Line Change'!AB22</f>
        <v>-3.2887601598459684E-3</v>
      </c>
      <c r="R12" s="251">
        <f>$I$2*($L$1/$I$1)*'Straight Line Change'!AC22</f>
        <v>-2.8189372798679722E-3</v>
      </c>
      <c r="S12" s="251">
        <f>$I$2*($L$1/$I$1)*'Straight Line Change'!AD22</f>
        <v>-2.349114399889976E-3</v>
      </c>
      <c r="T12" s="251">
        <f>$I$2*($L$1/$I$1)*'Straight Line Change'!AE22</f>
        <v>-1.8792915199119802E-3</v>
      </c>
      <c r="U12" s="251">
        <f>$I$2*($L$1/$I$1)*'Straight Line Change'!AF22</f>
        <v>-1.4094686399339842E-3</v>
      </c>
      <c r="V12" s="251">
        <f>$I$2*($L$1/$I$1)*'Straight Line Change'!AG22</f>
        <v>-9.3964575995598824E-4</v>
      </c>
      <c r="W12" s="251">
        <f>$I$2*($L$1/$I$1)*'Straight Line Change'!AH22</f>
        <v>-4.6982287997799217E-4</v>
      </c>
      <c r="X12" s="251">
        <f>$I$2*($L$1/$I$1)*'Straight Line Change'!AI22</f>
        <v>0</v>
      </c>
    </row>
    <row r="13" spans="1:24" ht="15" x14ac:dyDescent="0.25">
      <c r="A13" s="218" t="s">
        <v>296</v>
      </c>
      <c r="B13" s="218" t="s">
        <v>259</v>
      </c>
      <c r="C13" s="218" t="s">
        <v>1</v>
      </c>
      <c r="D13" s="251">
        <f>$I$2*($L$1/$I$1)*'Straight Line Change'!O23</f>
        <v>-1.1550056126271267E-2</v>
      </c>
      <c r="E13" s="251">
        <f>$I$2*($L$1/$I$1)*'Straight Line Change'!P23</f>
        <v>-1.0972553319957702E-2</v>
      </c>
      <c r="F13" s="251">
        <f>$I$2*($L$1/$I$1)*'Straight Line Change'!Q23</f>
        <v>-1.0395050513644137E-2</v>
      </c>
      <c r="G13" s="251">
        <f>$I$2*($L$1/$I$1)*'Straight Line Change'!R23</f>
        <v>-9.8175477073305737E-3</v>
      </c>
      <c r="H13" s="251">
        <f>$I$2*($L$1/$I$1)*'Straight Line Change'!S23</f>
        <v>-9.2400449010170086E-3</v>
      </c>
      <c r="I13" s="251">
        <f>$I$2*($L$1/$I$1)*'Straight Line Change'!T23</f>
        <v>-8.6625420947034452E-3</v>
      </c>
      <c r="J13" s="251">
        <f>$I$2*($L$1/$I$1)*'Straight Line Change'!U23</f>
        <v>-8.0850392883898819E-3</v>
      </c>
      <c r="K13" s="251">
        <f>$I$2*($L$1/$I$1)*'Straight Line Change'!V23</f>
        <v>-7.5075364820763194E-3</v>
      </c>
      <c r="L13" s="251">
        <f>$I$2*($L$1/$I$1)*'Straight Line Change'!W23</f>
        <v>-6.930033675762756E-3</v>
      </c>
      <c r="M13" s="251">
        <f>$I$2*($L$1/$I$1)*'Straight Line Change'!X23</f>
        <v>-6.3525308694491927E-3</v>
      </c>
      <c r="N13" s="251">
        <f>$I$2*($L$1/$I$1)*'Straight Line Change'!Y23</f>
        <v>-5.7750280631356293E-3</v>
      </c>
      <c r="O13" s="251">
        <f>$I$2*($L$1/$I$1)*'Straight Line Change'!Z23</f>
        <v>-5.1975252568220659E-3</v>
      </c>
      <c r="P13" s="251">
        <f>$I$2*($L$1/$I$1)*'Straight Line Change'!AA23</f>
        <v>-4.6200224505085026E-3</v>
      </c>
      <c r="Q13" s="251">
        <f>$I$2*($L$1/$I$1)*'Straight Line Change'!AB23</f>
        <v>-4.0425196441949383E-3</v>
      </c>
      <c r="R13" s="251">
        <f>$I$2*($L$1/$I$1)*'Straight Line Change'!AC23</f>
        <v>-3.465016837881375E-3</v>
      </c>
      <c r="S13" s="251">
        <f>$I$2*($L$1/$I$1)*'Straight Line Change'!AD23</f>
        <v>-2.8875140315678112E-3</v>
      </c>
      <c r="T13" s="251">
        <f>$I$2*($L$1/$I$1)*'Straight Line Change'!AE23</f>
        <v>-2.3100112252542474E-3</v>
      </c>
      <c r="U13" s="251">
        <f>$I$2*($L$1/$I$1)*'Straight Line Change'!AF23</f>
        <v>-1.7325084189406836E-3</v>
      </c>
      <c r="V13" s="251">
        <f>$I$2*($L$1/$I$1)*'Straight Line Change'!AG23</f>
        <v>-1.1550056126271196E-3</v>
      </c>
      <c r="W13" s="251">
        <f>$I$2*($L$1/$I$1)*'Straight Line Change'!AH23</f>
        <v>-5.7750280631355599E-4</v>
      </c>
      <c r="X13" s="251">
        <f>$I$2*($L$1/$I$1)*'Straight Line Change'!AI23</f>
        <v>0</v>
      </c>
    </row>
    <row r="14" spans="1:24" ht="15" x14ac:dyDescent="0.25">
      <c r="A14" s="218" t="s">
        <v>296</v>
      </c>
      <c r="B14" s="218" t="s">
        <v>259</v>
      </c>
      <c r="C14" s="218" t="s">
        <v>452</v>
      </c>
      <c r="D14" s="251">
        <f>$I$2*($L$1/$I$1)*'Straight Line Change'!O24</f>
        <v>-7.4993883651563861E-3</v>
      </c>
      <c r="E14" s="251">
        <f>$I$2*($L$1/$I$1)*'Straight Line Change'!P24</f>
        <v>-7.1244189468985669E-3</v>
      </c>
      <c r="F14" s="251">
        <f>$I$2*($L$1/$I$1)*'Straight Line Change'!Q24</f>
        <v>-6.7494495286407477E-3</v>
      </c>
      <c r="G14" s="251">
        <f>$I$2*($L$1/$I$1)*'Straight Line Change'!R24</f>
        <v>-6.3744801103829286E-3</v>
      </c>
      <c r="H14" s="251">
        <f>$I$2*($L$1/$I$1)*'Straight Line Change'!S24</f>
        <v>-5.9995106921251085E-3</v>
      </c>
      <c r="I14" s="251">
        <f>$I$2*($L$1/$I$1)*'Straight Line Change'!T24</f>
        <v>-5.6245412738672894E-3</v>
      </c>
      <c r="J14" s="251">
        <f>$I$2*($L$1/$I$1)*'Straight Line Change'!U24</f>
        <v>-5.2495718556094702E-3</v>
      </c>
      <c r="K14" s="251">
        <f>$I$2*($L$1/$I$1)*'Straight Line Change'!V24</f>
        <v>-4.874602437351651E-3</v>
      </c>
      <c r="L14" s="251">
        <f>$I$2*($L$1/$I$1)*'Straight Line Change'!W24</f>
        <v>-4.4996330190938318E-3</v>
      </c>
      <c r="M14" s="251">
        <f>$I$2*($L$1/$I$1)*'Straight Line Change'!X24</f>
        <v>-4.1246636008360127E-3</v>
      </c>
      <c r="N14" s="251">
        <f>$I$2*($L$1/$I$1)*'Straight Line Change'!Y24</f>
        <v>-3.749694182578193E-3</v>
      </c>
      <c r="O14" s="251">
        <f>$I$2*($L$1/$I$1)*'Straight Line Change'!Z24</f>
        <v>-3.3747247643203739E-3</v>
      </c>
      <c r="P14" s="251">
        <f>$I$2*($L$1/$I$1)*'Straight Line Change'!AA24</f>
        <v>-2.9997553460625543E-3</v>
      </c>
      <c r="Q14" s="251">
        <f>$I$2*($L$1/$I$1)*'Straight Line Change'!AB24</f>
        <v>-2.6247859278047351E-3</v>
      </c>
      <c r="R14" s="251">
        <f>$I$2*($L$1/$I$1)*'Straight Line Change'!AC24</f>
        <v>-2.2498165095469159E-3</v>
      </c>
      <c r="S14" s="251">
        <f>$I$2*($L$1/$I$1)*'Straight Line Change'!AD24</f>
        <v>-1.8748470912890965E-3</v>
      </c>
      <c r="T14" s="251">
        <f>$I$2*($L$1/$I$1)*'Straight Line Change'!AE24</f>
        <v>-1.4998776730312771E-3</v>
      </c>
      <c r="U14" s="251">
        <f>$I$2*($L$1/$I$1)*'Straight Line Change'!AF24</f>
        <v>-1.124908254773458E-3</v>
      </c>
      <c r="V14" s="251">
        <f>$I$2*($L$1/$I$1)*'Straight Line Change'!AG24</f>
        <v>-7.4993883651563857E-4</v>
      </c>
      <c r="W14" s="251">
        <f>$I$2*($L$1/$I$1)*'Straight Line Change'!AH24</f>
        <v>-3.7496941825781928E-4</v>
      </c>
      <c r="X14" s="251">
        <f>$I$2*($L$1/$I$1)*'Straight Line Change'!AI24</f>
        <v>0</v>
      </c>
    </row>
    <row r="15" spans="1:24" ht="15" x14ac:dyDescent="0.25">
      <c r="A15" s="244" t="s">
        <v>296</v>
      </c>
      <c r="B15" s="244" t="s">
        <v>259</v>
      </c>
      <c r="C15" s="244" t="s">
        <v>99</v>
      </c>
      <c r="D15" s="252">
        <f t="shared" ref="D15:E15" si="2">SUM(D11:D13)</f>
        <v>-2.788333099910047E-2</v>
      </c>
      <c r="E15" s="252">
        <f t="shared" si="2"/>
        <v>-2.6489164449145446E-2</v>
      </c>
      <c r="F15" s="252">
        <f>SUM(F11:F13)</f>
        <v>-2.5094997899190421E-2</v>
      </c>
      <c r="G15" s="252">
        <f t="shared" ref="G15:X15" si="3">SUM(G11:G13)</f>
        <v>-2.3700831349235396E-2</v>
      </c>
      <c r="H15" s="252">
        <f t="shared" si="3"/>
        <v>-2.2306664799280375E-2</v>
      </c>
      <c r="I15" s="252">
        <f t="shared" si="3"/>
        <v>-2.091249824932535E-2</v>
      </c>
      <c r="J15" s="252">
        <f t="shared" si="3"/>
        <v>-1.9518331699370325E-2</v>
      </c>
      <c r="K15" s="252">
        <f t="shared" si="3"/>
        <v>-1.8124165149415304E-2</v>
      </c>
      <c r="L15" s="252">
        <f t="shared" si="3"/>
        <v>-1.6729998599460279E-2</v>
      </c>
      <c r="M15" s="252">
        <f t="shared" si="3"/>
        <v>-1.5335832049505258E-2</v>
      </c>
      <c r="N15" s="252">
        <f t="shared" si="3"/>
        <v>-1.3941665499550233E-2</v>
      </c>
      <c r="O15" s="252">
        <f t="shared" si="3"/>
        <v>-1.2547498949595209E-2</v>
      </c>
      <c r="P15" s="252">
        <f t="shared" si="3"/>
        <v>-1.1153332399640184E-2</v>
      </c>
      <c r="Q15" s="252">
        <f t="shared" si="3"/>
        <v>-9.7591658496851592E-3</v>
      </c>
      <c r="R15" s="252">
        <f t="shared" si="3"/>
        <v>-8.3649992997301345E-3</v>
      </c>
      <c r="S15" s="252">
        <f t="shared" si="3"/>
        <v>-6.9708327497751115E-3</v>
      </c>
      <c r="T15" s="252">
        <f t="shared" si="3"/>
        <v>-5.5766661998200868E-3</v>
      </c>
      <c r="U15" s="252">
        <f t="shared" si="3"/>
        <v>-4.182499649865062E-3</v>
      </c>
      <c r="V15" s="252">
        <f t="shared" si="3"/>
        <v>-2.7883330999100382E-3</v>
      </c>
      <c r="W15" s="252">
        <f t="shared" si="3"/>
        <v>-1.3941665499550139E-3</v>
      </c>
      <c r="X15" s="252">
        <f t="shared" si="3"/>
        <v>0</v>
      </c>
    </row>
    <row r="16" spans="1:24" ht="15" x14ac:dyDescent="0.25">
      <c r="A16" s="217" t="s">
        <v>296</v>
      </c>
      <c r="B16" s="217" t="s">
        <v>260</v>
      </c>
      <c r="C16" s="217" t="s">
        <v>0</v>
      </c>
      <c r="D16" s="250">
        <f>$I$2*($L$1/$I$1)*'Straight Line Change'!O36</f>
        <v>-9.5144111694507369</v>
      </c>
      <c r="E16" s="250">
        <f>$I$2*($L$1/$I$1)*'Straight Line Change'!P36</f>
        <v>-9.0386906109782004</v>
      </c>
      <c r="F16" s="250">
        <f>$I$2*($L$1/$I$1)*'Straight Line Change'!Q36</f>
        <v>-8.5629700525056638</v>
      </c>
      <c r="G16" s="250">
        <f>$I$2*($L$1/$I$1)*'Straight Line Change'!R36</f>
        <v>-8.0872494940331272</v>
      </c>
      <c r="H16" s="250">
        <f>$I$2*($L$1/$I$1)*'Straight Line Change'!S36</f>
        <v>-7.6115289355605897</v>
      </c>
      <c r="I16" s="250">
        <f>$I$2*($L$1/$I$1)*'Straight Line Change'!T36</f>
        <v>-7.1358083770880523</v>
      </c>
      <c r="J16" s="250">
        <f>$I$2*($L$1/$I$1)*'Straight Line Change'!U36</f>
        <v>-6.6600878186155157</v>
      </c>
      <c r="K16" s="250">
        <f>$I$2*($L$1/$I$1)*'Straight Line Change'!V36</f>
        <v>-6.1843672601429791</v>
      </c>
      <c r="L16" s="250">
        <f>$I$2*($L$1/$I$1)*'Straight Line Change'!W36</f>
        <v>-5.7086467016704425</v>
      </c>
      <c r="M16" s="250">
        <f>$I$2*($L$1/$I$1)*'Straight Line Change'!X36</f>
        <v>-5.2329261431979051</v>
      </c>
      <c r="N16" s="250">
        <f>$I$2*($L$1/$I$1)*'Straight Line Change'!Y36</f>
        <v>-4.7572055847253685</v>
      </c>
      <c r="O16" s="250">
        <f>$I$2*($L$1/$I$1)*'Straight Line Change'!Z36</f>
        <v>-4.281485026252831</v>
      </c>
      <c r="P16" s="250">
        <f>$I$2*($L$1/$I$1)*'Straight Line Change'!AA36</f>
        <v>-3.8057644677802935</v>
      </c>
      <c r="Q16" s="250">
        <f>$I$2*($L$1/$I$1)*'Straight Line Change'!AB36</f>
        <v>-3.3300439093077565</v>
      </c>
      <c r="R16" s="250">
        <f>$I$2*($L$1/$I$1)*'Straight Line Change'!AC36</f>
        <v>-2.854323350835219</v>
      </c>
      <c r="S16" s="250">
        <f>$I$2*($L$1/$I$1)*'Straight Line Change'!AD36</f>
        <v>-2.3786027923626816</v>
      </c>
      <c r="T16" s="250">
        <f>$I$2*($L$1/$I$1)*'Straight Line Change'!AE36</f>
        <v>-1.9028822338901445</v>
      </c>
      <c r="U16" s="250">
        <f>$I$2*($L$1/$I$1)*'Straight Line Change'!AF36</f>
        <v>-1.4271616754176075</v>
      </c>
      <c r="V16" s="250">
        <f>$I$2*($L$1/$I$1)*'Straight Line Change'!AG36</f>
        <v>-0.95144111694507039</v>
      </c>
      <c r="W16" s="250">
        <f>$I$2*($L$1/$I$1)*'Straight Line Change'!AH36</f>
        <v>-0.47572055847253319</v>
      </c>
      <c r="X16" s="250">
        <f>$I$2*($L$1/$I$1)*'Straight Line Change'!AI36</f>
        <v>0</v>
      </c>
    </row>
    <row r="17" spans="1:24" ht="15" x14ac:dyDescent="0.25">
      <c r="A17" s="217" t="s">
        <v>296</v>
      </c>
      <c r="B17" s="217" t="s">
        <v>260</v>
      </c>
      <c r="C17" s="217" t="s">
        <v>451</v>
      </c>
      <c r="D17" s="250">
        <f>$I$2*($L$1/$I$1)*'Straight Line Change'!O37</f>
        <v>-22.633444914535229</v>
      </c>
      <c r="E17" s="250">
        <f>$I$2*($L$1/$I$1)*'Straight Line Change'!P37</f>
        <v>-21.501772668808464</v>
      </c>
      <c r="F17" s="250">
        <f>$I$2*($L$1/$I$1)*'Straight Line Change'!Q37</f>
        <v>-20.370100423081702</v>
      </c>
      <c r="G17" s="250">
        <f>$I$2*($L$1/$I$1)*'Straight Line Change'!R37</f>
        <v>-19.238428177354937</v>
      </c>
      <c r="H17" s="250">
        <f>$I$2*($L$1/$I$1)*'Straight Line Change'!S37</f>
        <v>-18.106755931628175</v>
      </c>
      <c r="I17" s="250">
        <f>$I$2*($L$1/$I$1)*'Straight Line Change'!T37</f>
        <v>-16.975083685901414</v>
      </c>
      <c r="J17" s="250">
        <f>$I$2*($L$1/$I$1)*'Straight Line Change'!U37</f>
        <v>-15.843411440174654</v>
      </c>
      <c r="K17" s="250">
        <f>$I$2*($L$1/$I$1)*'Straight Line Change'!V37</f>
        <v>-14.711739194447892</v>
      </c>
      <c r="L17" s="250">
        <f>$I$2*($L$1/$I$1)*'Straight Line Change'!W37</f>
        <v>-13.580066948721131</v>
      </c>
      <c r="M17" s="250">
        <f>$I$2*($L$1/$I$1)*'Straight Line Change'!X37</f>
        <v>-12.448394702994369</v>
      </c>
      <c r="N17" s="250">
        <f>$I$2*($L$1/$I$1)*'Straight Line Change'!Y37</f>
        <v>-11.316722457267607</v>
      </c>
      <c r="O17" s="250">
        <f>$I$2*($L$1/$I$1)*'Straight Line Change'!Z37</f>
        <v>-10.185050211540847</v>
      </c>
      <c r="P17" s="250">
        <f>$I$2*($L$1/$I$1)*'Straight Line Change'!AA37</f>
        <v>-9.053377965814084</v>
      </c>
      <c r="Q17" s="250">
        <f>$I$2*($L$1/$I$1)*'Straight Line Change'!AB37</f>
        <v>-7.9217057200873215</v>
      </c>
      <c r="R17" s="250">
        <f>$I$2*($L$1/$I$1)*'Straight Line Change'!AC37</f>
        <v>-6.790033474360559</v>
      </c>
      <c r="S17" s="250">
        <f>$I$2*($L$1/$I$1)*'Straight Line Change'!AD37</f>
        <v>-5.6583612286337965</v>
      </c>
      <c r="T17" s="250">
        <f>$I$2*($L$1/$I$1)*'Straight Line Change'!AE37</f>
        <v>-4.5266889829070349</v>
      </c>
      <c r="U17" s="250">
        <f>$I$2*($L$1/$I$1)*'Straight Line Change'!AF37</f>
        <v>-3.3950167371802729</v>
      </c>
      <c r="V17" s="250">
        <f>$I$2*($L$1/$I$1)*'Straight Line Change'!AG37</f>
        <v>-2.2633444914535112</v>
      </c>
      <c r="W17" s="250">
        <f>$I$2*($L$1/$I$1)*'Straight Line Change'!AH37</f>
        <v>-1.131672245726749</v>
      </c>
      <c r="X17" s="250">
        <f>$I$2*($L$1/$I$1)*'Straight Line Change'!AI37</f>
        <v>0</v>
      </c>
    </row>
    <row r="18" spans="1:24" ht="15" x14ac:dyDescent="0.25">
      <c r="A18" s="217" t="s">
        <v>296</v>
      </c>
      <c r="B18" s="217" t="s">
        <v>260</v>
      </c>
      <c r="C18" s="217" t="s">
        <v>1</v>
      </c>
      <c r="D18" s="250">
        <f>$I$2*($L$1/$I$1)*'Straight Line Change'!O38</f>
        <v>-13.376447248681183</v>
      </c>
      <c r="E18" s="250">
        <f>$I$2*($L$1/$I$1)*'Straight Line Change'!P38</f>
        <v>-12.707624886247125</v>
      </c>
      <c r="F18" s="250">
        <f>$I$2*($L$1/$I$1)*'Straight Line Change'!Q38</f>
        <v>-12.038802523813066</v>
      </c>
      <c r="G18" s="250">
        <f>$I$2*($L$1/$I$1)*'Straight Line Change'!R38</f>
        <v>-11.369980161379008</v>
      </c>
      <c r="H18" s="250">
        <f>$I$2*($L$1/$I$1)*'Straight Line Change'!S38</f>
        <v>-10.70115779894495</v>
      </c>
      <c r="I18" s="250">
        <f>$I$2*($L$1/$I$1)*'Straight Line Change'!T38</f>
        <v>-10.032335436510891</v>
      </c>
      <c r="J18" s="250">
        <f>$I$2*($L$1/$I$1)*'Straight Line Change'!U38</f>
        <v>-9.3635130740768329</v>
      </c>
      <c r="K18" s="250">
        <f>$I$2*($L$1/$I$1)*'Straight Line Change'!V38</f>
        <v>-8.6946907116427745</v>
      </c>
      <c r="L18" s="250">
        <f>$I$2*($L$1/$I$1)*'Straight Line Change'!W38</f>
        <v>-8.0258683492087144</v>
      </c>
      <c r="M18" s="250">
        <f>$I$2*($L$1/$I$1)*'Straight Line Change'!X38</f>
        <v>-7.3570459867746552</v>
      </c>
      <c r="N18" s="250">
        <f>$I$2*($L$1/$I$1)*'Straight Line Change'!Y38</f>
        <v>-6.6882236243405959</v>
      </c>
      <c r="O18" s="250">
        <f>$I$2*($L$1/$I$1)*'Straight Line Change'!Z38</f>
        <v>-6.0194012619065367</v>
      </c>
      <c r="P18" s="250">
        <f>$I$2*($L$1/$I$1)*'Straight Line Change'!AA38</f>
        <v>-5.3505788994724774</v>
      </c>
      <c r="Q18" s="250">
        <f>$I$2*($L$1/$I$1)*'Straight Line Change'!AB38</f>
        <v>-4.6817565370384173</v>
      </c>
      <c r="R18" s="250">
        <f>$I$2*($L$1/$I$1)*'Straight Line Change'!AC38</f>
        <v>-4.012934174604359</v>
      </c>
      <c r="S18" s="250">
        <f>$I$2*($L$1/$I$1)*'Straight Line Change'!AD38</f>
        <v>-3.3441118121702997</v>
      </c>
      <c r="T18" s="250">
        <f>$I$2*($L$1/$I$1)*'Straight Line Change'!AE38</f>
        <v>-2.6752894497362409</v>
      </c>
      <c r="U18" s="250">
        <f>$I$2*($L$1/$I$1)*'Straight Line Change'!AF38</f>
        <v>-2.0064670873021822</v>
      </c>
      <c r="V18" s="250">
        <f>$I$2*($L$1/$I$1)*'Straight Line Change'!AG38</f>
        <v>-1.3376447248681234</v>
      </c>
      <c r="W18" s="250">
        <f>$I$2*($L$1/$I$1)*'Straight Line Change'!AH38</f>
        <v>-0.66882236243406434</v>
      </c>
      <c r="X18" s="250">
        <f>$I$2*($L$1/$I$1)*'Straight Line Change'!AI38</f>
        <v>0</v>
      </c>
    </row>
    <row r="19" spans="1:24" ht="15" x14ac:dyDescent="0.25">
      <c r="A19" s="217" t="s">
        <v>296</v>
      </c>
      <c r="B19" s="217" t="s">
        <v>260</v>
      </c>
      <c r="C19" s="217" t="s">
        <v>452</v>
      </c>
      <c r="D19" s="250">
        <f>$I$2*($L$1/$I$1)*'Straight Line Change'!O39</f>
        <v>-17.66217615838297</v>
      </c>
      <c r="E19" s="250">
        <f>$I$2*($L$1/$I$1)*'Straight Line Change'!P39</f>
        <v>-16.779067350463823</v>
      </c>
      <c r="F19" s="250">
        <f>$I$2*($L$1/$I$1)*'Straight Line Change'!Q39</f>
        <v>-15.895958542544673</v>
      </c>
      <c r="G19" s="250">
        <f>$I$2*($L$1/$I$1)*'Straight Line Change'!R39</f>
        <v>-15.012849734625524</v>
      </c>
      <c r="H19" s="250">
        <f>$I$2*($L$1/$I$1)*'Straight Line Change'!S39</f>
        <v>-14.129740926706376</v>
      </c>
      <c r="I19" s="250">
        <f>$I$2*($L$1/$I$1)*'Straight Line Change'!T39</f>
        <v>-13.246632118787227</v>
      </c>
      <c r="J19" s="250">
        <f>$I$2*($L$1/$I$1)*'Straight Line Change'!U39</f>
        <v>-12.363523310868079</v>
      </c>
      <c r="K19" s="250">
        <f>$I$2*($L$1/$I$1)*'Straight Line Change'!V39</f>
        <v>-11.48041450294893</v>
      </c>
      <c r="L19" s="250">
        <f>$I$2*($L$1/$I$1)*'Straight Line Change'!W39</f>
        <v>-10.597305695029782</v>
      </c>
      <c r="M19" s="250">
        <f>$I$2*($L$1/$I$1)*'Straight Line Change'!X39</f>
        <v>-9.7141968871106332</v>
      </c>
      <c r="N19" s="250">
        <f>$I$2*($L$1/$I$1)*'Straight Line Change'!Y39</f>
        <v>-8.8310880791914848</v>
      </c>
      <c r="O19" s="250">
        <f>$I$2*($L$1/$I$1)*'Straight Line Change'!Z39</f>
        <v>-7.9479792712723372</v>
      </c>
      <c r="P19" s="250">
        <f>$I$2*($L$1/$I$1)*'Straight Line Change'!AA39</f>
        <v>-7.0648704633531896</v>
      </c>
      <c r="Q19" s="250">
        <f>$I$2*($L$1/$I$1)*'Straight Line Change'!AB39</f>
        <v>-6.181761655434042</v>
      </c>
      <c r="R19" s="250">
        <f>$I$2*($L$1/$I$1)*'Straight Line Change'!AC39</f>
        <v>-5.2986528475148944</v>
      </c>
      <c r="S19" s="250">
        <f>$I$2*($L$1/$I$1)*'Straight Line Change'!AD39</f>
        <v>-4.4155440395957468</v>
      </c>
      <c r="T19" s="250">
        <f>$I$2*($L$1/$I$1)*'Straight Line Change'!AE39</f>
        <v>-3.5324352316765988</v>
      </c>
      <c r="U19" s="250">
        <f>$I$2*($L$1/$I$1)*'Straight Line Change'!AF39</f>
        <v>-2.6493264237574503</v>
      </c>
      <c r="V19" s="250">
        <f>$I$2*($L$1/$I$1)*'Straight Line Change'!AG39</f>
        <v>-1.7662176158383023</v>
      </c>
      <c r="W19" s="250">
        <f>$I$2*($L$1/$I$1)*'Straight Line Change'!AH39</f>
        <v>-0.88310880791915436</v>
      </c>
      <c r="X19" s="250">
        <f>$I$2*($L$1/$I$1)*'Straight Line Change'!AI39</f>
        <v>0</v>
      </c>
    </row>
    <row r="20" spans="1:24" ht="15" x14ac:dyDescent="0.25">
      <c r="A20" s="244" t="s">
        <v>296</v>
      </c>
      <c r="B20" s="244" t="s">
        <v>260</v>
      </c>
      <c r="C20" s="244" t="s">
        <v>99</v>
      </c>
      <c r="D20" s="252">
        <f t="shared" ref="D20:E20" si="4">SUM(D16:D18)</f>
        <v>-45.524303332667145</v>
      </c>
      <c r="E20" s="252">
        <f t="shared" si="4"/>
        <v>-43.248088166033789</v>
      </c>
      <c r="F20" s="252">
        <f>SUM(F16:F18)</f>
        <v>-40.971872999400432</v>
      </c>
      <c r="G20" s="252">
        <f t="shared" ref="G20:X20" si="5">SUM(G16:G18)</f>
        <v>-38.695657832767068</v>
      </c>
      <c r="H20" s="252">
        <f t="shared" si="5"/>
        <v>-36.419442666133712</v>
      </c>
      <c r="I20" s="252">
        <f t="shared" si="5"/>
        <v>-34.143227499500355</v>
      </c>
      <c r="J20" s="252">
        <f t="shared" si="5"/>
        <v>-31.867012332867006</v>
      </c>
      <c r="K20" s="252">
        <f t="shared" si="5"/>
        <v>-29.590797166233646</v>
      </c>
      <c r="L20" s="252">
        <f t="shared" si="5"/>
        <v>-27.314581999600286</v>
      </c>
      <c r="M20" s="252">
        <f t="shared" si="5"/>
        <v>-25.038366832966929</v>
      </c>
      <c r="N20" s="252">
        <f t="shared" si="5"/>
        <v>-22.762151666333573</v>
      </c>
      <c r="O20" s="252">
        <f t="shared" si="5"/>
        <v>-20.485936499700216</v>
      </c>
      <c r="P20" s="252">
        <f t="shared" si="5"/>
        <v>-18.209721333066856</v>
      </c>
      <c r="Q20" s="252">
        <f t="shared" si="5"/>
        <v>-15.933506166433496</v>
      </c>
      <c r="R20" s="252">
        <f t="shared" si="5"/>
        <v>-13.657290999800137</v>
      </c>
      <c r="S20" s="252">
        <f t="shared" si="5"/>
        <v>-11.381075833166779</v>
      </c>
      <c r="T20" s="252">
        <f t="shared" si="5"/>
        <v>-9.1048606665334209</v>
      </c>
      <c r="U20" s="252">
        <f t="shared" si="5"/>
        <v>-6.8286454999000625</v>
      </c>
      <c r="V20" s="252">
        <f t="shared" si="5"/>
        <v>-4.5524303332667051</v>
      </c>
      <c r="W20" s="252">
        <f t="shared" si="5"/>
        <v>-2.2762151666333468</v>
      </c>
      <c r="X20" s="252">
        <f t="shared" si="5"/>
        <v>0</v>
      </c>
    </row>
    <row r="21" spans="1:24" ht="15" x14ac:dyDescent="0.25">
      <c r="A21" s="218" t="s">
        <v>296</v>
      </c>
      <c r="B21" s="218" t="s">
        <v>4</v>
      </c>
      <c r="C21" s="218" t="s">
        <v>0</v>
      </c>
      <c r="D21" s="251">
        <f>$I$2*($L$2/$I$1)*'Straight Line Change'!O51</f>
        <v>-740.68074241778595</v>
      </c>
      <c r="E21" s="251">
        <f>$I$2*($L$2/$I$1)*'Straight Line Change'!P51</f>
        <v>-703.64670529689658</v>
      </c>
      <c r="F21" s="251">
        <f>$I$2*($L$2/$I$1)*'Straight Line Change'!Q51</f>
        <v>-666.61266817600733</v>
      </c>
      <c r="G21" s="251">
        <f>$I$2*($L$2/$I$1)*'Straight Line Change'!R51</f>
        <v>-629.57863105511797</v>
      </c>
      <c r="H21" s="251">
        <f>$I$2*($L$2/$I$1)*'Straight Line Change'!S51</f>
        <v>-592.54459393422871</v>
      </c>
      <c r="I21" s="251">
        <f>$I$2*($L$2/$I$1)*'Straight Line Change'!T51</f>
        <v>-555.51055681333935</v>
      </c>
      <c r="J21" s="251">
        <f>$I$2*($L$2/$I$1)*'Straight Line Change'!U51</f>
        <v>-518.4765196924501</v>
      </c>
      <c r="K21" s="251">
        <f>$I$2*($L$2/$I$1)*'Straight Line Change'!V51</f>
        <v>-481.44248257156079</v>
      </c>
      <c r="L21" s="251">
        <f>$I$2*($L$2/$I$1)*'Straight Line Change'!W51</f>
        <v>-444.40844545067148</v>
      </c>
      <c r="M21" s="251">
        <f>$I$2*($L$2/$I$1)*'Straight Line Change'!X51</f>
        <v>-407.37440832978217</v>
      </c>
      <c r="N21" s="251">
        <f>$I$2*($L$2/$I$1)*'Straight Line Change'!Y51</f>
        <v>-370.34037120889286</v>
      </c>
      <c r="O21" s="251">
        <f>$I$2*($L$2/$I$1)*'Straight Line Change'!Z51</f>
        <v>-333.30633408800355</v>
      </c>
      <c r="P21" s="251">
        <f>$I$2*($L$2/$I$1)*'Straight Line Change'!AA51</f>
        <v>-296.27229696711424</v>
      </c>
      <c r="Q21" s="251">
        <f>$I$2*($L$2/$I$1)*'Straight Line Change'!AB51</f>
        <v>-259.23825984622493</v>
      </c>
      <c r="R21" s="251">
        <f>$I$2*($L$2/$I$1)*'Straight Line Change'!AC51</f>
        <v>-222.2042227253356</v>
      </c>
      <c r="S21" s="251">
        <f>$I$2*($L$2/$I$1)*'Straight Line Change'!AD51</f>
        <v>-185.17018560444629</v>
      </c>
      <c r="T21" s="251">
        <f>$I$2*($L$2/$I$1)*'Straight Line Change'!AE51</f>
        <v>-148.13614848355698</v>
      </c>
      <c r="U21" s="251">
        <f>$I$2*($L$2/$I$1)*'Straight Line Change'!AF51</f>
        <v>-111.10211136266767</v>
      </c>
      <c r="V21" s="251">
        <f>$I$2*($L$2/$I$1)*'Straight Line Change'!AG51</f>
        <v>-74.068074241778362</v>
      </c>
      <c r="W21" s="251">
        <f>$I$2*($L$2/$I$1)*'Straight Line Change'!AH51</f>
        <v>-37.034037120889067</v>
      </c>
      <c r="X21" s="251">
        <f>$I$2*($L$2/$I$1)*'Straight Line Change'!AI51</f>
        <v>0</v>
      </c>
    </row>
    <row r="22" spans="1:24" ht="15" x14ac:dyDescent="0.25">
      <c r="A22" s="218" t="s">
        <v>296</v>
      </c>
      <c r="B22" s="218" t="s">
        <v>4</v>
      </c>
      <c r="C22" s="218" t="s">
        <v>451</v>
      </c>
      <c r="D22" s="251">
        <f>$I$2*($L$2/$I$1)*'Straight Line Change'!O52</f>
        <v>-2780.485567337108</v>
      </c>
      <c r="E22" s="251">
        <f>$I$2*($L$2/$I$1)*'Straight Line Change'!P52</f>
        <v>-2641.4612889702526</v>
      </c>
      <c r="F22" s="251">
        <f>$I$2*($L$2/$I$1)*'Straight Line Change'!Q52</f>
        <v>-2502.4370106033966</v>
      </c>
      <c r="G22" s="251">
        <f>$I$2*($L$2/$I$1)*'Straight Line Change'!R52</f>
        <v>-2363.4127322365412</v>
      </c>
      <c r="H22" s="251">
        <f>$I$2*($L$2/$I$1)*'Straight Line Change'!S52</f>
        <v>-2224.3884538696857</v>
      </c>
      <c r="I22" s="251">
        <f>$I$2*($L$2/$I$1)*'Straight Line Change'!T52</f>
        <v>-2085.3641755028307</v>
      </c>
      <c r="J22" s="251">
        <f>$I$2*($L$2/$I$1)*'Straight Line Change'!U52</f>
        <v>-1946.3398971359752</v>
      </c>
      <c r="K22" s="251">
        <f>$I$2*($L$2/$I$1)*'Straight Line Change'!V52</f>
        <v>-1807.3156187691197</v>
      </c>
      <c r="L22" s="251">
        <f>$I$2*($L$2/$I$1)*'Straight Line Change'!W52</f>
        <v>-1668.2913404022645</v>
      </c>
      <c r="M22" s="251">
        <f>$I$2*($L$2/$I$1)*'Straight Line Change'!X52</f>
        <v>-1529.267062035409</v>
      </c>
      <c r="N22" s="251">
        <f>$I$2*($L$2/$I$1)*'Straight Line Change'!Y52</f>
        <v>-1390.2427836685538</v>
      </c>
      <c r="O22" s="251">
        <f>$I$2*($L$2/$I$1)*'Straight Line Change'!Z52</f>
        <v>-1251.2185053016983</v>
      </c>
      <c r="P22" s="251">
        <f>$I$2*($L$2/$I$1)*'Straight Line Change'!AA52</f>
        <v>-1112.1942269348428</v>
      </c>
      <c r="Q22" s="251">
        <f>$I$2*($L$2/$I$1)*'Straight Line Change'!AB52</f>
        <v>-973.16994856798749</v>
      </c>
      <c r="R22" s="251">
        <f>$I$2*($L$2/$I$1)*'Straight Line Change'!AC52</f>
        <v>-834.14567020113202</v>
      </c>
      <c r="S22" s="251">
        <f>$I$2*($L$2/$I$1)*'Straight Line Change'!AD52</f>
        <v>-695.12139183427644</v>
      </c>
      <c r="T22" s="251">
        <f>$I$2*($L$2/$I$1)*'Straight Line Change'!AE52</f>
        <v>-556.09711346742097</v>
      </c>
      <c r="U22" s="251">
        <f>$I$2*($L$2/$I$1)*'Straight Line Change'!AF52</f>
        <v>-417.07283510056556</v>
      </c>
      <c r="V22" s="251">
        <f>$I$2*($L$2/$I$1)*'Straight Line Change'!AG52</f>
        <v>-278.04855673371009</v>
      </c>
      <c r="W22" s="251">
        <f>$I$2*($L$2/$I$1)*'Straight Line Change'!AH52</f>
        <v>-139.02427836685462</v>
      </c>
      <c r="X22" s="251">
        <f>$I$2*($L$2/$I$1)*'Straight Line Change'!AI52</f>
        <v>0</v>
      </c>
    </row>
    <row r="23" spans="1:24" ht="15" x14ac:dyDescent="0.25">
      <c r="A23" s="218" t="s">
        <v>296</v>
      </c>
      <c r="B23" s="218" t="s">
        <v>4</v>
      </c>
      <c r="C23" s="218" t="s">
        <v>1</v>
      </c>
      <c r="D23" s="251">
        <f>$I$2*($L$2/$I$1)*'Straight Line Change'!O53</f>
        <v>-1787.2188994290323</v>
      </c>
      <c r="E23" s="251">
        <f>$I$2*($L$2/$I$1)*'Straight Line Change'!P53</f>
        <v>-1697.8579544575805</v>
      </c>
      <c r="F23" s="251">
        <f>$I$2*($L$2/$I$1)*'Straight Line Change'!Q53</f>
        <v>-1608.4970094861289</v>
      </c>
      <c r="G23" s="251">
        <f>$I$2*($L$2/$I$1)*'Straight Line Change'!R53</f>
        <v>-1519.1360645146774</v>
      </c>
      <c r="H23" s="251">
        <f>$I$2*($L$2/$I$1)*'Straight Line Change'!S53</f>
        <v>-1429.7751195432259</v>
      </c>
      <c r="I23" s="251">
        <f>$I$2*($L$2/$I$1)*'Straight Line Change'!T53</f>
        <v>-1340.4141745717743</v>
      </c>
      <c r="J23" s="251">
        <f>$I$2*($L$2/$I$1)*'Straight Line Change'!U53</f>
        <v>-1251.0532296003228</v>
      </c>
      <c r="K23" s="251">
        <f>$I$2*($L$2/$I$1)*'Straight Line Change'!V53</f>
        <v>-1161.6922846288712</v>
      </c>
      <c r="L23" s="251">
        <f>$I$2*($L$2/$I$1)*'Straight Line Change'!W53</f>
        <v>-1072.3313396574197</v>
      </c>
      <c r="M23" s="251">
        <f>$I$2*($L$2/$I$1)*'Straight Line Change'!X53</f>
        <v>-982.97039468596813</v>
      </c>
      <c r="N23" s="251">
        <f>$I$2*($L$2/$I$1)*'Straight Line Change'!Y53</f>
        <v>-893.60944971451659</v>
      </c>
      <c r="O23" s="251">
        <f>$I$2*($L$2/$I$1)*'Straight Line Change'!Z53</f>
        <v>-804.24850474306504</v>
      </c>
      <c r="P23" s="251">
        <f>$I$2*($L$2/$I$1)*'Straight Line Change'!AA53</f>
        <v>-714.8875597716135</v>
      </c>
      <c r="Q23" s="251">
        <f>$I$2*($L$2/$I$1)*'Straight Line Change'!AB53</f>
        <v>-625.52661480016195</v>
      </c>
      <c r="R23" s="251">
        <f>$I$2*($L$2/$I$1)*'Straight Line Change'!AC53</f>
        <v>-536.16566982871029</v>
      </c>
      <c r="S23" s="251">
        <f>$I$2*($L$2/$I$1)*'Straight Line Change'!AD53</f>
        <v>-446.80472485725869</v>
      </c>
      <c r="T23" s="251">
        <f>$I$2*($L$2/$I$1)*'Straight Line Change'!AE53</f>
        <v>-357.44377988580703</v>
      </c>
      <c r="U23" s="251">
        <f>$I$2*($L$2/$I$1)*'Straight Line Change'!AF53</f>
        <v>-268.08283491435543</v>
      </c>
      <c r="V23" s="251">
        <f>$I$2*($L$2/$I$1)*'Straight Line Change'!AG53</f>
        <v>-178.7218899429038</v>
      </c>
      <c r="W23" s="251">
        <f>$I$2*($L$2/$I$1)*'Straight Line Change'!AH53</f>
        <v>-89.360944971452184</v>
      </c>
      <c r="X23" s="251">
        <f>$I$2*($L$2/$I$1)*'Straight Line Change'!AI53</f>
        <v>0</v>
      </c>
    </row>
    <row r="24" spans="1:24" ht="15" x14ac:dyDescent="0.25">
      <c r="A24" s="218" t="s">
        <v>296</v>
      </c>
      <c r="B24" s="218" t="s">
        <v>4</v>
      </c>
      <c r="C24" s="218" t="s">
        <v>452</v>
      </c>
      <c r="D24" s="251">
        <f>$I$2*($L$2/$I$1)*'Straight Line Change'!O54</f>
        <v>-2859.9041233355074</v>
      </c>
      <c r="E24" s="251">
        <f>$I$2*($L$2/$I$1)*'Straight Line Change'!P54</f>
        <v>-2716.9089171687324</v>
      </c>
      <c r="F24" s="251">
        <f>$I$2*($L$2/$I$1)*'Straight Line Change'!Q54</f>
        <v>-2573.9137110019574</v>
      </c>
      <c r="G24" s="251">
        <f>$I$2*($L$2/$I$1)*'Straight Line Change'!R54</f>
        <v>-2430.9185048351824</v>
      </c>
      <c r="H24" s="251">
        <f>$I$2*($L$2/$I$1)*'Straight Line Change'!S54</f>
        <v>-2287.9232986684074</v>
      </c>
      <c r="I24" s="251">
        <f>$I$2*($L$2/$I$1)*'Straight Line Change'!T54</f>
        <v>-2144.9280925016319</v>
      </c>
      <c r="J24" s="251">
        <f>$I$2*($L$2/$I$1)*'Straight Line Change'!U54</f>
        <v>-2001.9328863348567</v>
      </c>
      <c r="K24" s="251">
        <f>$I$2*($L$2/$I$1)*'Straight Line Change'!V54</f>
        <v>-1858.9376801680814</v>
      </c>
      <c r="L24" s="251">
        <f>$I$2*($L$2/$I$1)*'Straight Line Change'!W54</f>
        <v>-1715.9424740013062</v>
      </c>
      <c r="M24" s="251">
        <f>$I$2*($L$2/$I$1)*'Straight Line Change'!X54</f>
        <v>-1572.947267834531</v>
      </c>
      <c r="N24" s="251">
        <f>$I$2*($L$2/$I$1)*'Straight Line Change'!Y54</f>
        <v>-1429.9520616677557</v>
      </c>
      <c r="O24" s="251">
        <f>$I$2*($L$2/$I$1)*'Straight Line Change'!Z54</f>
        <v>-1286.9568555009803</v>
      </c>
      <c r="P24" s="251">
        <f>$I$2*($L$2/$I$1)*'Straight Line Change'!AA54</f>
        <v>-1143.961649334205</v>
      </c>
      <c r="Q24" s="251">
        <f>$I$2*($L$2/$I$1)*'Straight Line Change'!AB54</f>
        <v>-1000.9664431674298</v>
      </c>
      <c r="R24" s="251">
        <f>$I$2*($L$2/$I$1)*'Straight Line Change'!AC54</f>
        <v>-857.97123700065458</v>
      </c>
      <c r="S24" s="251">
        <f>$I$2*($L$2/$I$1)*'Straight Line Change'!AD54</f>
        <v>-714.97603083387935</v>
      </c>
      <c r="T24" s="251">
        <f>$I$2*($L$2/$I$1)*'Straight Line Change'!AE54</f>
        <v>-571.98082466710412</v>
      </c>
      <c r="U24" s="251">
        <f>$I$2*($L$2/$I$1)*'Straight Line Change'!AF54</f>
        <v>-428.98561850032883</v>
      </c>
      <c r="V24" s="251">
        <f>$I$2*($L$2/$I$1)*'Straight Line Change'!AG54</f>
        <v>-285.99041233355354</v>
      </c>
      <c r="W24" s="251">
        <f>$I$2*($L$2/$I$1)*'Straight Line Change'!AH54</f>
        <v>-142.99520616677833</v>
      </c>
      <c r="X24" s="251">
        <f>$I$2*($L$2/$I$1)*'Straight Line Change'!AI54</f>
        <v>0</v>
      </c>
    </row>
    <row r="25" spans="1:24" ht="15" x14ac:dyDescent="0.25">
      <c r="A25" s="244" t="s">
        <v>296</v>
      </c>
      <c r="B25" s="244" t="s">
        <v>4</v>
      </c>
      <c r="C25" s="244" t="s">
        <v>99</v>
      </c>
      <c r="D25" s="252">
        <f t="shared" ref="D25:E25" si="6">SUM(D21:D23)</f>
        <v>-5308.3852091839262</v>
      </c>
      <c r="E25" s="252">
        <f t="shared" si="6"/>
        <v>-5042.96594872473</v>
      </c>
      <c r="F25" s="252">
        <f>SUM(F21:F23)</f>
        <v>-4777.5466882655328</v>
      </c>
      <c r="G25" s="252">
        <f t="shared" ref="G25:X25" si="7">SUM(G21:G23)</f>
        <v>-4512.1274278063365</v>
      </c>
      <c r="H25" s="252">
        <f t="shared" si="7"/>
        <v>-4246.7081673471403</v>
      </c>
      <c r="I25" s="252">
        <f t="shared" si="7"/>
        <v>-3981.2889068879444</v>
      </c>
      <c r="J25" s="252">
        <f t="shared" si="7"/>
        <v>-3715.8696464287477</v>
      </c>
      <c r="K25" s="252">
        <f t="shared" si="7"/>
        <v>-3450.4503859695519</v>
      </c>
      <c r="L25" s="252">
        <f t="shared" si="7"/>
        <v>-3185.0311255103552</v>
      </c>
      <c r="M25" s="252">
        <f t="shared" si="7"/>
        <v>-2919.6118650511594</v>
      </c>
      <c r="N25" s="252">
        <f t="shared" si="7"/>
        <v>-2654.1926045919636</v>
      </c>
      <c r="O25" s="252">
        <f t="shared" si="7"/>
        <v>-2388.7733441327669</v>
      </c>
      <c r="P25" s="252">
        <f t="shared" si="7"/>
        <v>-2123.3540836735706</v>
      </c>
      <c r="Q25" s="252">
        <f t="shared" si="7"/>
        <v>-1857.9348232143743</v>
      </c>
      <c r="R25" s="252">
        <f t="shared" si="7"/>
        <v>-1592.5155627551781</v>
      </c>
      <c r="S25" s="252">
        <f t="shared" si="7"/>
        <v>-1327.0963022959813</v>
      </c>
      <c r="T25" s="252">
        <f t="shared" si="7"/>
        <v>-1061.6770418367851</v>
      </c>
      <c r="U25" s="252">
        <f t="shared" si="7"/>
        <v>-796.25778137758869</v>
      </c>
      <c r="V25" s="252">
        <f t="shared" si="7"/>
        <v>-530.83852091839219</v>
      </c>
      <c r="W25" s="252">
        <f t="shared" si="7"/>
        <v>-265.41926045919587</v>
      </c>
      <c r="X25" s="252">
        <f t="shared" si="7"/>
        <v>0</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249977111117893"/>
  </sheetPr>
  <dimension ref="B2:AB70"/>
  <sheetViews>
    <sheetView zoomScale="90" zoomScaleNormal="90" workbookViewId="0">
      <selection activeCell="C7" sqref="C7"/>
    </sheetView>
  </sheetViews>
  <sheetFormatPr defaultRowHeight="14.4" x14ac:dyDescent="0.3"/>
  <cols>
    <col min="2" max="2" width="55.88671875" customWidth="1"/>
    <col min="3" max="3" width="13.6640625" customWidth="1"/>
    <col min="4" max="4" width="79.109375" bestFit="1" customWidth="1"/>
  </cols>
  <sheetData>
    <row r="2" spans="2:4" ht="15" x14ac:dyDescent="0.25">
      <c r="B2" s="13" t="s">
        <v>199</v>
      </c>
      <c r="C2" s="175" t="s">
        <v>185</v>
      </c>
      <c r="D2" s="13" t="s">
        <v>184</v>
      </c>
    </row>
    <row r="3" spans="2:4" x14ac:dyDescent="0.3">
      <c r="B3" s="193" t="s">
        <v>738</v>
      </c>
      <c r="C3" s="749">
        <f>WageRates!I7</f>
        <v>20.399999999999999</v>
      </c>
      <c r="D3" s="3" t="s">
        <v>409</v>
      </c>
    </row>
    <row r="4" spans="2:4" x14ac:dyDescent="0.3">
      <c r="B4" s="194" t="s">
        <v>279</v>
      </c>
      <c r="C4" s="196">
        <f>WageRates!G9</f>
        <v>27.2</v>
      </c>
      <c r="D4" t="s">
        <v>409</v>
      </c>
    </row>
    <row r="5" spans="2:4" ht="15" x14ac:dyDescent="0.25">
      <c r="B5" s="194" t="s">
        <v>186</v>
      </c>
      <c r="C5" s="750">
        <v>1</v>
      </c>
      <c r="D5" t="s">
        <v>848</v>
      </c>
    </row>
    <row r="6" spans="2:4" ht="15" x14ac:dyDescent="0.25">
      <c r="B6" s="194" t="s">
        <v>187</v>
      </c>
      <c r="C6" s="750">
        <v>1</v>
      </c>
      <c r="D6" t="s">
        <v>848</v>
      </c>
    </row>
    <row r="7" spans="2:4" ht="15" x14ac:dyDescent="0.25">
      <c r="B7" s="194" t="s">
        <v>188</v>
      </c>
      <c r="C7" s="750">
        <f>WageRates!C7</f>
        <v>1</v>
      </c>
      <c r="D7" t="s">
        <v>848</v>
      </c>
    </row>
    <row r="8" spans="2:4" ht="15" x14ac:dyDescent="0.25">
      <c r="B8" s="194" t="s">
        <v>189</v>
      </c>
      <c r="C8" s="750">
        <f>WageRates!C8</f>
        <v>1</v>
      </c>
      <c r="D8" t="s">
        <v>848</v>
      </c>
    </row>
    <row r="9" spans="2:4" ht="15" x14ac:dyDescent="0.25">
      <c r="B9" s="194" t="s">
        <v>190</v>
      </c>
      <c r="C9" s="751">
        <v>2</v>
      </c>
      <c r="D9" t="s">
        <v>393</v>
      </c>
    </row>
    <row r="10" spans="2:4" ht="15" x14ac:dyDescent="0.25">
      <c r="B10" s="194" t="s">
        <v>647</v>
      </c>
      <c r="C10" s="751">
        <v>2</v>
      </c>
      <c r="D10" t="s">
        <v>393</v>
      </c>
    </row>
    <row r="11" spans="2:4" ht="15" x14ac:dyDescent="0.25">
      <c r="B11" s="194" t="s">
        <v>191</v>
      </c>
      <c r="C11" s="751">
        <v>2</v>
      </c>
      <c r="D11" t="s">
        <v>393</v>
      </c>
    </row>
    <row r="12" spans="2:4" ht="15" x14ac:dyDescent="0.25">
      <c r="B12" s="194" t="s">
        <v>648</v>
      </c>
      <c r="C12" s="751">
        <v>2</v>
      </c>
      <c r="D12" t="s">
        <v>393</v>
      </c>
    </row>
    <row r="13" spans="2:4" ht="15" x14ac:dyDescent="0.25">
      <c r="B13" s="194" t="s">
        <v>192</v>
      </c>
      <c r="C13" s="751">
        <v>1.2</v>
      </c>
      <c r="D13" t="s">
        <v>393</v>
      </c>
    </row>
    <row r="14" spans="2:4" ht="15" x14ac:dyDescent="0.25">
      <c r="B14" s="194" t="s">
        <v>649</v>
      </c>
      <c r="C14" s="751">
        <v>1.2</v>
      </c>
      <c r="D14" t="s">
        <v>393</v>
      </c>
    </row>
    <row r="15" spans="2:4" ht="15" x14ac:dyDescent="0.25">
      <c r="B15" s="194" t="s">
        <v>193</v>
      </c>
      <c r="C15" s="751">
        <v>1.2</v>
      </c>
      <c r="D15" t="s">
        <v>393</v>
      </c>
    </row>
    <row r="16" spans="2:4" ht="15" x14ac:dyDescent="0.25">
      <c r="B16" s="194" t="s">
        <v>650</v>
      </c>
      <c r="C16" s="751">
        <v>1.2</v>
      </c>
      <c r="D16" t="s">
        <v>393</v>
      </c>
    </row>
    <row r="17" spans="2:4" ht="15" x14ac:dyDescent="0.25">
      <c r="B17" s="194" t="s">
        <v>194</v>
      </c>
      <c r="C17" s="751">
        <v>1.5</v>
      </c>
      <c r="D17" t="s">
        <v>393</v>
      </c>
    </row>
    <row r="18" spans="2:4" ht="15" x14ac:dyDescent="0.25">
      <c r="B18" s="194" t="s">
        <v>651</v>
      </c>
      <c r="C18" s="751">
        <v>1.5</v>
      </c>
      <c r="D18" t="s">
        <v>393</v>
      </c>
    </row>
    <row r="19" spans="2:4" ht="15" x14ac:dyDescent="0.25">
      <c r="B19" s="194" t="s">
        <v>195</v>
      </c>
      <c r="C19" s="751">
        <v>1.5</v>
      </c>
      <c r="D19" t="s">
        <v>393</v>
      </c>
    </row>
    <row r="20" spans="2:4" ht="15" x14ac:dyDescent="0.25">
      <c r="B20" s="194" t="s">
        <v>652</v>
      </c>
      <c r="C20" s="751">
        <v>1.5</v>
      </c>
      <c r="D20" t="s">
        <v>393</v>
      </c>
    </row>
    <row r="21" spans="2:4" ht="15" x14ac:dyDescent="0.25">
      <c r="B21" s="194" t="s">
        <v>196</v>
      </c>
      <c r="C21" s="197">
        <v>1</v>
      </c>
      <c r="D21" t="s">
        <v>393</v>
      </c>
    </row>
    <row r="22" spans="2:4" ht="15" x14ac:dyDescent="0.25">
      <c r="B22" s="194" t="s">
        <v>653</v>
      </c>
      <c r="C22" s="197">
        <v>1</v>
      </c>
      <c r="D22" t="s">
        <v>393</v>
      </c>
    </row>
    <row r="23" spans="2:4" ht="15" x14ac:dyDescent="0.25">
      <c r="B23" s="194" t="s">
        <v>197</v>
      </c>
      <c r="C23" s="197">
        <v>1</v>
      </c>
      <c r="D23" t="s">
        <v>393</v>
      </c>
    </row>
    <row r="24" spans="2:4" x14ac:dyDescent="0.3">
      <c r="B24" s="195" t="s">
        <v>198</v>
      </c>
      <c r="C24" s="752">
        <v>1</v>
      </c>
      <c r="D24" t="s">
        <v>393</v>
      </c>
    </row>
    <row r="26" spans="2:4" x14ac:dyDescent="0.3">
      <c r="B26" s="13" t="s">
        <v>373</v>
      </c>
    </row>
    <row r="27" spans="2:4" x14ac:dyDescent="0.3">
      <c r="B27" s="193" t="s">
        <v>375</v>
      </c>
      <c r="C27" s="320">
        <f>Pavement!D5/100</f>
        <v>1.3764772727272729E-3</v>
      </c>
      <c r="D27" t="s">
        <v>374</v>
      </c>
    </row>
    <row r="28" spans="2:4" x14ac:dyDescent="0.3">
      <c r="B28" s="195" t="s">
        <v>380</v>
      </c>
      <c r="C28" s="321">
        <f>Pavement!D14/100</f>
        <v>0.35375465909090908</v>
      </c>
      <c r="D28" t="s">
        <v>374</v>
      </c>
    </row>
    <row r="30" spans="2:4" x14ac:dyDescent="0.3">
      <c r="B30" s="13" t="s">
        <v>765</v>
      </c>
      <c r="C30" s="13" t="s">
        <v>185</v>
      </c>
      <c r="D30" s="13" t="s">
        <v>184</v>
      </c>
    </row>
    <row r="31" spans="2:4" x14ac:dyDescent="0.3">
      <c r="B31" s="193" t="s">
        <v>206</v>
      </c>
      <c r="C31" s="207">
        <f>OperatingCosts!Q7/100</f>
        <v>6.2680000000000013E-2</v>
      </c>
      <c r="D31" t="s">
        <v>19</v>
      </c>
    </row>
    <row r="32" spans="2:4" x14ac:dyDescent="0.3">
      <c r="B32" s="194" t="s">
        <v>207</v>
      </c>
      <c r="C32" s="208">
        <f>OperatingCosts!M19</f>
        <v>0.50882534801502244</v>
      </c>
      <c r="D32" t="s">
        <v>40</v>
      </c>
    </row>
    <row r="33" spans="2:4" x14ac:dyDescent="0.3">
      <c r="B33" s="194" t="s">
        <v>208</v>
      </c>
      <c r="C33" s="196">
        <f>OperatingCosts!F52</f>
        <v>2.2559999999999998</v>
      </c>
      <c r="D33" t="s">
        <v>411</v>
      </c>
    </row>
    <row r="34" spans="2:4" x14ac:dyDescent="0.3">
      <c r="B34" s="194" t="s">
        <v>209</v>
      </c>
      <c r="C34" s="196">
        <f>OperatingCosts!N51</f>
        <v>2.5760000000000001</v>
      </c>
      <c r="D34" t="s">
        <v>412</v>
      </c>
    </row>
    <row r="35" spans="2:4" x14ac:dyDescent="0.3">
      <c r="B35" s="194" t="s">
        <v>200</v>
      </c>
      <c r="C35" s="209">
        <f>OperatingCosts!D68</f>
        <v>4.9644999999999995E-2</v>
      </c>
      <c r="D35" t="s">
        <v>138</v>
      </c>
    </row>
    <row r="36" spans="2:4" x14ac:dyDescent="0.3">
      <c r="B36" s="195" t="s">
        <v>201</v>
      </c>
      <c r="C36" s="206">
        <f>OperatingCosts!E71</f>
        <v>0.15873015873015872</v>
      </c>
      <c r="D36" t="s">
        <v>766</v>
      </c>
    </row>
    <row r="38" spans="2:4" x14ac:dyDescent="0.3">
      <c r="B38" s="13" t="s">
        <v>202</v>
      </c>
      <c r="C38" s="13" t="s">
        <v>185</v>
      </c>
      <c r="D38" s="13" t="s">
        <v>184</v>
      </c>
    </row>
    <row r="39" spans="2:4" x14ac:dyDescent="0.3">
      <c r="B39" s="193" t="s">
        <v>416</v>
      </c>
      <c r="C39" s="198">
        <f>'Crash Rates'!E5</f>
        <v>119.48036679990595</v>
      </c>
      <c r="D39" t="s">
        <v>415</v>
      </c>
    </row>
    <row r="40" spans="2:4" x14ac:dyDescent="0.3">
      <c r="B40" s="194" t="s">
        <v>204</v>
      </c>
      <c r="C40" s="199">
        <f>'Crash Rates'!D5</f>
        <v>50.952268986597694</v>
      </c>
      <c r="D40" t="s">
        <v>415</v>
      </c>
    </row>
    <row r="41" spans="2:4" x14ac:dyDescent="0.3">
      <c r="B41" s="194" t="s">
        <v>205</v>
      </c>
      <c r="C41" s="199">
        <f>'Crash Rates'!C5</f>
        <v>1.3549259346343756</v>
      </c>
      <c r="D41" t="s">
        <v>415</v>
      </c>
    </row>
    <row r="42" spans="2:4" x14ac:dyDescent="0.3">
      <c r="B42" s="194" t="s">
        <v>210</v>
      </c>
      <c r="C42" s="200">
        <f>SafetyValues!K18</f>
        <v>4198</v>
      </c>
      <c r="D42" t="s">
        <v>216</v>
      </c>
    </row>
    <row r="43" spans="2:4" x14ac:dyDescent="0.3">
      <c r="B43" s="194" t="s">
        <v>211</v>
      </c>
      <c r="C43" s="200">
        <f>SafetyValues!I15</f>
        <v>174029.568</v>
      </c>
      <c r="D43" t="s">
        <v>216</v>
      </c>
    </row>
    <row r="44" spans="2:4" x14ac:dyDescent="0.3">
      <c r="B44" s="195" t="s">
        <v>212</v>
      </c>
      <c r="C44" s="201">
        <f>SafetyValues!K17</f>
        <v>9600000</v>
      </c>
      <c r="D44" t="s">
        <v>216</v>
      </c>
    </row>
    <row r="45" spans="2:4" x14ac:dyDescent="0.3">
      <c r="B45" s="145"/>
      <c r="C45" s="339"/>
    </row>
    <row r="46" spans="2:4" x14ac:dyDescent="0.3">
      <c r="B46" s="97" t="s">
        <v>390</v>
      </c>
      <c r="C46" s="339"/>
    </row>
    <row r="47" spans="2:4" x14ac:dyDescent="0.3">
      <c r="B47" s="97" t="s">
        <v>417</v>
      </c>
      <c r="C47" s="339"/>
    </row>
    <row r="48" spans="2:4" x14ac:dyDescent="0.3">
      <c r="B48" s="15" t="s">
        <v>417</v>
      </c>
      <c r="C48" s="635">
        <f>'M&amp;O'!C8</f>
        <v>3614.2867848534288</v>
      </c>
      <c r="D48" s="145" t="s">
        <v>420</v>
      </c>
    </row>
    <row r="50" spans="2:4" x14ac:dyDescent="0.3">
      <c r="B50" s="13" t="s">
        <v>220</v>
      </c>
      <c r="C50" s="13" t="s">
        <v>185</v>
      </c>
      <c r="D50" s="13" t="s">
        <v>184</v>
      </c>
    </row>
    <row r="51" spans="2:4" x14ac:dyDescent="0.3">
      <c r="B51" s="193" t="s">
        <v>221</v>
      </c>
      <c r="C51" s="484" t="str">
        <f>EmissionsRates!D4</f>
        <v>(varies)*</v>
      </c>
      <c r="D51" s="185" t="s">
        <v>767</v>
      </c>
    </row>
    <row r="52" spans="2:4" x14ac:dyDescent="0.3">
      <c r="B52" s="202" t="s">
        <v>222</v>
      </c>
      <c r="C52" s="204">
        <f>EmissionsRates!D5</f>
        <v>2032</v>
      </c>
      <c r="D52" s="184" t="s">
        <v>118</v>
      </c>
    </row>
    <row r="53" spans="2:4" x14ac:dyDescent="0.3">
      <c r="B53" s="202" t="s">
        <v>223</v>
      </c>
      <c r="C53" s="204">
        <f>EmissionsRates!D6</f>
        <v>8010</v>
      </c>
      <c r="D53" s="184" t="s">
        <v>118</v>
      </c>
    </row>
    <row r="54" spans="2:4" x14ac:dyDescent="0.3">
      <c r="B54" s="202" t="s">
        <v>224</v>
      </c>
      <c r="C54" s="204">
        <f>EmissionsRates!D7</f>
        <v>366414</v>
      </c>
      <c r="D54" s="184" t="s">
        <v>118</v>
      </c>
    </row>
    <row r="55" spans="2:4" x14ac:dyDescent="0.3">
      <c r="B55" s="203" t="s">
        <v>225</v>
      </c>
      <c r="C55" s="560">
        <f>EmissionsRates!D8</f>
        <v>47341</v>
      </c>
      <c r="D55" s="184" t="s">
        <v>118</v>
      </c>
    </row>
    <row r="56" spans="2:4" x14ac:dyDescent="0.3">
      <c r="B56" s="193" t="s">
        <v>226</v>
      </c>
      <c r="C56" s="112">
        <f>EmissionsRates!G26</f>
        <v>440.95</v>
      </c>
      <c r="D56" t="s">
        <v>138</v>
      </c>
    </row>
    <row r="57" spans="2:4" x14ac:dyDescent="0.3">
      <c r="B57" s="202" t="s">
        <v>227</v>
      </c>
      <c r="C57" s="205">
        <f>EmissionsRates!G19</f>
        <v>1.129</v>
      </c>
      <c r="D57" t="s">
        <v>138</v>
      </c>
    </row>
    <row r="58" spans="2:4" x14ac:dyDescent="0.3">
      <c r="B58" s="202" t="s">
        <v>228</v>
      </c>
      <c r="C58" s="205">
        <f>EmissionsRates!G22</f>
        <v>0.8214999999999999</v>
      </c>
      <c r="D58" t="s">
        <v>138</v>
      </c>
    </row>
    <row r="59" spans="2:4" x14ac:dyDescent="0.3">
      <c r="B59" s="202" t="s">
        <v>229</v>
      </c>
      <c r="C59" s="205">
        <f>EmissionsRates!G25</f>
        <v>8.9499999999999996E-3</v>
      </c>
      <c r="D59" t="s">
        <v>138</v>
      </c>
    </row>
    <row r="60" spans="2:4" x14ac:dyDescent="0.3">
      <c r="B60" s="203" t="s">
        <v>230</v>
      </c>
      <c r="C60" s="268">
        <f>EmissionsRates!H55</f>
        <v>4.7510714285714295E-2</v>
      </c>
      <c r="D60" t="s">
        <v>175</v>
      </c>
    </row>
    <row r="61" spans="2:4" x14ac:dyDescent="0.3">
      <c r="B61" s="193" t="s">
        <v>231</v>
      </c>
      <c r="C61" s="112">
        <f>EmissionsRates!F33</f>
        <v>1615.8730158730157</v>
      </c>
      <c r="D61" t="s">
        <v>123</v>
      </c>
    </row>
    <row r="62" spans="2:4" x14ac:dyDescent="0.3">
      <c r="B62" s="202" t="s">
        <v>232</v>
      </c>
      <c r="C62" s="197">
        <f>EmissionsRates!C32</f>
        <v>0.44700000000000001</v>
      </c>
      <c r="D62" t="s">
        <v>768</v>
      </c>
    </row>
    <row r="63" spans="2:4" x14ac:dyDescent="0.3">
      <c r="B63" s="202" t="s">
        <v>233</v>
      </c>
      <c r="C63" s="197">
        <f>EmissionsRates!C35</f>
        <v>8.6129999999999995</v>
      </c>
      <c r="D63" t="s">
        <v>768</v>
      </c>
    </row>
    <row r="64" spans="2:4" x14ac:dyDescent="0.3">
      <c r="B64" s="202" t="s">
        <v>234</v>
      </c>
      <c r="C64" s="197">
        <f>EmissionsRates!C38</f>
        <v>0.42100000000000004</v>
      </c>
      <c r="D64" t="s">
        <v>768</v>
      </c>
    </row>
    <row r="65" spans="2:28" x14ac:dyDescent="0.3">
      <c r="B65" s="203" t="s">
        <v>235</v>
      </c>
      <c r="C65" s="206">
        <f>EmissionsRates!H56</f>
        <v>0.18341785714285713</v>
      </c>
      <c r="D65" t="s">
        <v>175</v>
      </c>
    </row>
    <row r="67" spans="2:28" x14ac:dyDescent="0.3">
      <c r="B67" s="130" t="s">
        <v>170</v>
      </c>
      <c r="C67" s="133"/>
      <c r="D67" s="134"/>
      <c r="E67" s="85"/>
      <c r="F67" s="135"/>
      <c r="G67" s="85"/>
      <c r="H67" s="85"/>
      <c r="I67" s="85"/>
      <c r="J67" s="85"/>
      <c r="K67" s="85"/>
      <c r="L67" s="85"/>
      <c r="M67" s="85"/>
      <c r="N67" s="85"/>
      <c r="O67" s="85"/>
    </row>
    <row r="68" spans="2:28" x14ac:dyDescent="0.3">
      <c r="B68" s="137"/>
      <c r="C68" s="140">
        <v>2015</v>
      </c>
      <c r="D68" s="140">
        <v>2016</v>
      </c>
      <c r="E68" s="140">
        <v>2017</v>
      </c>
      <c r="F68" s="140">
        <v>2018</v>
      </c>
      <c r="G68" s="140">
        <v>2019</v>
      </c>
      <c r="H68" s="140">
        <v>2020</v>
      </c>
      <c r="I68" s="140">
        <v>2021</v>
      </c>
      <c r="J68" s="140">
        <v>2022</v>
      </c>
      <c r="K68" s="140">
        <v>2023</v>
      </c>
      <c r="L68" s="140">
        <v>2024</v>
      </c>
      <c r="M68" s="140">
        <v>2025</v>
      </c>
      <c r="N68" s="140">
        <v>2026</v>
      </c>
      <c r="O68" s="140">
        <v>2027</v>
      </c>
      <c r="P68" s="140">
        <v>2028</v>
      </c>
      <c r="Q68" s="140">
        <v>2029</v>
      </c>
      <c r="R68" s="140">
        <v>2030</v>
      </c>
      <c r="S68" s="140">
        <v>2031</v>
      </c>
      <c r="T68" s="140">
        <v>2032</v>
      </c>
      <c r="U68" s="140">
        <v>2033</v>
      </c>
      <c r="V68" s="140">
        <v>2034</v>
      </c>
      <c r="W68" s="140">
        <v>2035</v>
      </c>
      <c r="X68" s="140">
        <v>2036</v>
      </c>
      <c r="Y68" s="140">
        <v>2037</v>
      </c>
      <c r="Z68" s="140">
        <v>2038</v>
      </c>
      <c r="AA68" s="140">
        <v>2039</v>
      </c>
      <c r="AB68" s="140">
        <v>2040</v>
      </c>
    </row>
    <row r="69" spans="2:28" x14ac:dyDescent="0.3">
      <c r="B69" s="138" t="s">
        <v>218</v>
      </c>
      <c r="C69" s="141">
        <f>EmissionsRates!I5</f>
        <v>41</v>
      </c>
      <c r="D69" s="141">
        <f>EmissionsRates!J5</f>
        <v>43</v>
      </c>
      <c r="E69" s="141">
        <f>EmissionsRates!K5</f>
        <v>44</v>
      </c>
      <c r="F69" s="141">
        <f>EmissionsRates!L5</f>
        <v>45</v>
      </c>
      <c r="G69" s="141">
        <f>EmissionsRates!M5</f>
        <v>46</v>
      </c>
      <c r="H69" s="141">
        <f>EmissionsRates!N5</f>
        <v>47</v>
      </c>
      <c r="I69" s="141">
        <f>EmissionsRates!O5</f>
        <v>47</v>
      </c>
      <c r="J69" s="141">
        <f>EmissionsRates!P5</f>
        <v>48</v>
      </c>
      <c r="K69" s="141">
        <f>EmissionsRates!Q5</f>
        <v>50</v>
      </c>
      <c r="L69" s="141">
        <f>EmissionsRates!R5</f>
        <v>51</v>
      </c>
      <c r="M69" s="141">
        <f>EmissionsRates!S5</f>
        <v>52</v>
      </c>
      <c r="N69" s="141">
        <f>EmissionsRates!T5</f>
        <v>53</v>
      </c>
      <c r="O69" s="141">
        <f>EmissionsRates!U5</f>
        <v>54</v>
      </c>
      <c r="P69" s="141">
        <f>EmissionsRates!V5</f>
        <v>55</v>
      </c>
      <c r="Q69" s="141">
        <f>EmissionsRates!W5</f>
        <v>55</v>
      </c>
      <c r="R69" s="141">
        <f>EmissionsRates!X5</f>
        <v>56</v>
      </c>
      <c r="S69" s="141">
        <f>EmissionsRates!Y5</f>
        <v>58</v>
      </c>
      <c r="T69" s="141">
        <f>EmissionsRates!Z5</f>
        <v>59</v>
      </c>
      <c r="U69" s="141">
        <f>EmissionsRates!AA5</f>
        <v>60</v>
      </c>
      <c r="V69" s="141">
        <f>EmissionsRates!AB5</f>
        <v>61</v>
      </c>
      <c r="W69" s="141">
        <f>EmissionsRates!AC5</f>
        <v>62</v>
      </c>
      <c r="X69" s="141">
        <f>EmissionsRates!AD5</f>
        <v>63</v>
      </c>
      <c r="Y69" s="141">
        <f>EmissionsRates!AE5</f>
        <v>64</v>
      </c>
      <c r="Z69" s="141">
        <f>EmissionsRates!AF5</f>
        <v>65</v>
      </c>
      <c r="AA69" s="141">
        <f>EmissionsRates!AG5</f>
        <v>67</v>
      </c>
      <c r="AB69" s="141">
        <f>EmissionsRates!AH5</f>
        <v>68</v>
      </c>
    </row>
    <row r="70" spans="2:28" x14ac:dyDescent="0.3">
      <c r="B70" s="136" t="s">
        <v>767</v>
      </c>
      <c r="C70" s="179"/>
      <c r="D70" s="180"/>
      <c r="E70" s="181"/>
      <c r="F70" s="181"/>
      <c r="G70" s="182"/>
      <c r="H70" s="182"/>
      <c r="I70" s="182"/>
      <c r="J70" s="182"/>
      <c r="K70" s="182"/>
      <c r="L70" s="181"/>
      <c r="M70" s="181"/>
      <c r="N70" s="181"/>
      <c r="O70" s="181"/>
    </row>
  </sheetData>
  <pageMargins left="0.7" right="0.7" top="0.75" bottom="0.75" header="0.3" footer="0.3"/>
  <pageSetup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G17"/>
  <sheetViews>
    <sheetView workbookViewId="0">
      <selection activeCell="B21" sqref="B21"/>
    </sheetView>
  </sheetViews>
  <sheetFormatPr defaultRowHeight="14.4" x14ac:dyDescent="0.3"/>
  <cols>
    <col min="2" max="2" width="46.5546875" bestFit="1" customWidth="1"/>
    <col min="3" max="3" width="16.33203125" customWidth="1"/>
    <col min="4" max="4" width="12.5546875" bestFit="1" customWidth="1"/>
    <col min="5" max="5" width="15.109375" customWidth="1"/>
    <col min="6" max="6" width="12" bestFit="1" customWidth="1"/>
  </cols>
  <sheetData>
    <row r="2" spans="2:7" ht="15.75" thickBot="1" x14ac:dyDescent="0.3">
      <c r="B2" s="13" t="s">
        <v>430</v>
      </c>
    </row>
    <row r="3" spans="2:7" ht="15.75" thickBot="1" x14ac:dyDescent="0.3">
      <c r="B3" s="390"/>
      <c r="C3" s="396">
        <v>2012</v>
      </c>
      <c r="D3" s="397"/>
      <c r="E3" s="397">
        <v>2013</v>
      </c>
      <c r="F3" s="398"/>
    </row>
    <row r="4" spans="2:7" ht="15" x14ac:dyDescent="0.25">
      <c r="B4" s="365"/>
      <c r="C4" s="361" t="s">
        <v>418</v>
      </c>
      <c r="D4" s="392" t="s">
        <v>405</v>
      </c>
      <c r="E4" s="392" t="s">
        <v>419</v>
      </c>
      <c r="F4" s="393" t="s">
        <v>405</v>
      </c>
    </row>
    <row r="5" spans="2:7" ht="15" x14ac:dyDescent="0.25">
      <c r="B5" s="300" t="s">
        <v>422</v>
      </c>
      <c r="C5" s="400">
        <v>223256000</v>
      </c>
      <c r="D5" s="391">
        <f>C5*CPI!D34</f>
        <v>230161433.02783528</v>
      </c>
      <c r="E5" s="391">
        <v>224770000</v>
      </c>
      <c r="F5" s="394">
        <f>E5*CPI!D35</f>
        <v>228166518.27576622</v>
      </c>
      <c r="G5" s="387" t="s">
        <v>420</v>
      </c>
    </row>
    <row r="6" spans="2:7" ht="15" x14ac:dyDescent="0.25">
      <c r="B6" s="300" t="s">
        <v>423</v>
      </c>
      <c r="C6" s="301">
        <f>205075-18965-123437</f>
        <v>62673</v>
      </c>
      <c r="D6" s="58">
        <f>C6</f>
        <v>62673</v>
      </c>
      <c r="E6" s="58">
        <f>209159-22483-122515</f>
        <v>64161</v>
      </c>
      <c r="F6" s="395">
        <f>E6</f>
        <v>64161</v>
      </c>
      <c r="G6" s="387" t="s">
        <v>421</v>
      </c>
    </row>
    <row r="7" spans="2:7" ht="15.75" thickBot="1" x14ac:dyDescent="0.3">
      <c r="B7" s="399" t="s">
        <v>431</v>
      </c>
      <c r="C7" s="368">
        <f>C5/C6</f>
        <v>3562.2357314952214</v>
      </c>
      <c r="D7" s="363">
        <f t="shared" ref="D7:F7" si="0">D5/D6</f>
        <v>3672.4176763173182</v>
      </c>
      <c r="E7" s="363">
        <f t="shared" si="0"/>
        <v>3503.2184660463522</v>
      </c>
      <c r="F7" s="369">
        <f t="shared" si="0"/>
        <v>3556.155893389539</v>
      </c>
    </row>
    <row r="8" spans="2:7" ht="15.75" thickBot="1" x14ac:dyDescent="0.3">
      <c r="B8" s="388" t="s">
        <v>428</v>
      </c>
      <c r="C8" s="389">
        <f>(D7+F7)/2</f>
        <v>3614.2867848534288</v>
      </c>
    </row>
    <row r="9" spans="2:7" ht="15" x14ac:dyDescent="0.25">
      <c r="B9" t="s">
        <v>424</v>
      </c>
    </row>
    <row r="11" spans="2:7" ht="15.75" thickBot="1" x14ac:dyDescent="0.3">
      <c r="B11" s="13" t="s">
        <v>429</v>
      </c>
      <c r="C11" s="1" t="s">
        <v>432</v>
      </c>
      <c r="D11" s="1" t="s">
        <v>405</v>
      </c>
    </row>
    <row r="12" spans="2:7" ht="15" x14ac:dyDescent="0.25">
      <c r="B12" s="361" t="s">
        <v>425</v>
      </c>
      <c r="C12" s="401">
        <v>98000</v>
      </c>
      <c r="D12" s="402">
        <f>C12*CPI!D31</f>
        <v>108515.5091534557</v>
      </c>
    </row>
    <row r="13" spans="2:7" ht="15" x14ac:dyDescent="0.25">
      <c r="B13" s="362" t="s">
        <v>426</v>
      </c>
      <c r="C13" s="391">
        <v>107000</v>
      </c>
      <c r="D13" s="394">
        <f>C13*CPI!D32</f>
        <v>116522.9584835666</v>
      </c>
    </row>
    <row r="14" spans="2:7" ht="15" x14ac:dyDescent="0.25">
      <c r="B14" s="362" t="s">
        <v>427</v>
      </c>
      <c r="C14" s="391">
        <f>(C12+C13)/2</f>
        <v>102500</v>
      </c>
      <c r="D14" s="394">
        <f>C14*CPI!D33</f>
        <v>107905.42178594627</v>
      </c>
    </row>
    <row r="15" spans="2:7" ht="15.75" thickBot="1" x14ac:dyDescent="0.3">
      <c r="B15" s="403" t="s">
        <v>391</v>
      </c>
      <c r="C15" s="404">
        <v>12</v>
      </c>
      <c r="D15" s="405"/>
    </row>
    <row r="16" spans="2:7" ht="15.75" thickBot="1" x14ac:dyDescent="0.3">
      <c r="B16" s="413" t="s">
        <v>392</v>
      </c>
      <c r="C16" s="579">
        <f>D14/C15</f>
        <v>8992.1184821621882</v>
      </c>
      <c r="D16" s="414"/>
    </row>
    <row r="17" spans="2:2" ht="15" x14ac:dyDescent="0.25">
      <c r="B17" s="412" t="s">
        <v>436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204"/>
  <sheetViews>
    <sheetView zoomScale="80" zoomScaleNormal="80" workbookViewId="0">
      <pane xSplit="4" ySplit="8" topLeftCell="E9" activePane="bottomRight" state="frozen"/>
      <selection pane="topRight" activeCell="E1" sqref="E1"/>
      <selection pane="bottomLeft" activeCell="A9" sqref="A9"/>
      <selection pane="bottomRight" activeCell="E10" sqref="E10"/>
    </sheetView>
  </sheetViews>
  <sheetFormatPr defaultColWidth="9.109375" defaultRowHeight="14.4" x14ac:dyDescent="0.3"/>
  <cols>
    <col min="1" max="1" width="4.44140625" style="449" bestFit="1" customWidth="1"/>
    <col min="2" max="2" width="18.109375" style="451" customWidth="1"/>
    <col min="3" max="3" width="34.88671875" style="451" bestFit="1" customWidth="1"/>
    <col min="4" max="4" width="23.44140625" style="451" bestFit="1" customWidth="1"/>
    <col min="5" max="5" width="20.33203125" style="470" customWidth="1"/>
    <col min="6" max="7" width="9.109375" style="451"/>
    <col min="8" max="8" width="15" style="451" customWidth="1"/>
    <col min="9" max="12" width="13.5546875" style="451" customWidth="1"/>
    <col min="13" max="13" width="14.44140625" style="451" customWidth="1"/>
    <col min="14" max="14" width="18.33203125" style="451" customWidth="1"/>
    <col min="15" max="15" width="13.6640625" style="451" customWidth="1"/>
    <col min="16" max="16" width="14.6640625" style="451" customWidth="1"/>
    <col min="17" max="17" width="13.33203125" style="451" customWidth="1"/>
    <col min="18" max="18" width="11.33203125" style="451" customWidth="1"/>
    <col min="19" max="16384" width="9.109375" style="451"/>
  </cols>
  <sheetData>
    <row r="1" spans="1:18" ht="18.75" x14ac:dyDescent="0.25">
      <c r="B1" s="437" t="s">
        <v>459</v>
      </c>
      <c r="C1" s="450"/>
      <c r="D1" s="450"/>
      <c r="E1" s="466"/>
    </row>
    <row r="2" spans="1:18" ht="18.75" x14ac:dyDescent="0.3">
      <c r="B2" s="438" t="s">
        <v>460</v>
      </c>
      <c r="C2" s="439" t="s">
        <v>642</v>
      </c>
      <c r="D2" s="439"/>
      <c r="E2" s="466"/>
    </row>
    <row r="3" spans="1:18" ht="15" x14ac:dyDescent="0.25">
      <c r="B3" s="450"/>
      <c r="C3" s="450"/>
      <c r="D3" s="450"/>
      <c r="E3" s="466"/>
    </row>
    <row r="4" spans="1:18" ht="15" x14ac:dyDescent="0.25">
      <c r="B4" s="450"/>
      <c r="C4" s="450"/>
      <c r="D4" s="450"/>
      <c r="E4" s="466"/>
    </row>
    <row r="5" spans="1:18" ht="15" x14ac:dyDescent="0.25">
      <c r="D5" s="448" t="s">
        <v>640</v>
      </c>
      <c r="E5" s="448" t="s">
        <v>642</v>
      </c>
    </row>
    <row r="6" spans="1:18" ht="15" x14ac:dyDescent="0.25">
      <c r="B6" s="452"/>
      <c r="D6" s="453" t="s">
        <v>461</v>
      </c>
      <c r="E6" s="448"/>
    </row>
    <row r="7" spans="1:18" ht="15" x14ac:dyDescent="0.25">
      <c r="B7" s="454"/>
      <c r="D7" s="451" t="s">
        <v>462</v>
      </c>
      <c r="E7" s="448"/>
    </row>
    <row r="8" spans="1:18" ht="15" x14ac:dyDescent="0.25">
      <c r="B8" s="454"/>
      <c r="D8" s="455" t="s">
        <v>463</v>
      </c>
      <c r="E8" s="448"/>
    </row>
    <row r="9" spans="1:18" ht="21.75" thickBot="1" x14ac:dyDescent="0.4">
      <c r="B9" s="445" t="s">
        <v>467</v>
      </c>
      <c r="C9" s="446">
        <v>2010</v>
      </c>
      <c r="D9" s="446"/>
      <c r="E9" s="467"/>
    </row>
    <row r="10" spans="1:18" ht="15.75" thickBot="1" x14ac:dyDescent="0.3">
      <c r="A10" s="449">
        <v>1</v>
      </c>
      <c r="B10" s="440" t="s">
        <v>464</v>
      </c>
      <c r="C10" s="441" t="s">
        <v>469</v>
      </c>
      <c r="D10" s="442" t="s">
        <v>0</v>
      </c>
      <c r="E10" s="468">
        <f>'Raw TDM'!J10+'Raw TDM'!Y10+'Raw TDM'!Z10+'Raw TDM'!AR10</f>
        <v>63878.317267999999</v>
      </c>
      <c r="H10" s="507"/>
      <c r="I10" s="505" t="s">
        <v>654</v>
      </c>
      <c r="J10" s="505" t="s">
        <v>655</v>
      </c>
      <c r="K10" s="505" t="s">
        <v>341</v>
      </c>
      <c r="L10" s="506" t="s">
        <v>342</v>
      </c>
      <c r="N10" s="661"/>
      <c r="O10" s="819" t="s">
        <v>97</v>
      </c>
      <c r="P10" s="820"/>
      <c r="Q10" s="821" t="s">
        <v>733</v>
      </c>
      <c r="R10" s="822"/>
    </row>
    <row r="11" spans="1:18" ht="15.75" thickBot="1" x14ac:dyDescent="0.3">
      <c r="A11" s="449">
        <v>2</v>
      </c>
      <c r="B11" s="440"/>
      <c r="C11" s="441"/>
      <c r="D11" s="442" t="s">
        <v>451</v>
      </c>
      <c r="E11" s="468">
        <f>'Raw TDM'!J11+'Raw TDM'!Y11+'Raw TDM'!Z11+'Raw TDM'!AR11</f>
        <v>235947.20780599999</v>
      </c>
      <c r="H11" s="514" t="s">
        <v>336</v>
      </c>
      <c r="I11" s="515">
        <f>E14+E26+E38+E50</f>
        <v>3647.3059600000001</v>
      </c>
      <c r="J11" s="523">
        <f>E63+E75+E87+E99</f>
        <v>2538.5601189999998</v>
      </c>
      <c r="K11" s="523">
        <f>E112+E124+E136+E148</f>
        <v>3762.8707189999996</v>
      </c>
      <c r="L11" s="516">
        <f>E161+E173+E185+E197</f>
        <v>3479.7541780000001</v>
      </c>
      <c r="N11" s="670" t="s">
        <v>447</v>
      </c>
      <c r="O11" s="671" t="s">
        <v>734</v>
      </c>
      <c r="P11" s="673" t="s">
        <v>735</v>
      </c>
      <c r="Q11" s="671" t="s">
        <v>734</v>
      </c>
      <c r="R11" s="672" t="s">
        <v>735</v>
      </c>
    </row>
    <row r="12" spans="1:18" ht="15" x14ac:dyDescent="0.25">
      <c r="A12" s="449">
        <v>3</v>
      </c>
      <c r="B12" s="440"/>
      <c r="C12" s="441"/>
      <c r="D12" s="442" t="s">
        <v>1</v>
      </c>
      <c r="E12" s="468">
        <f>'Raw TDM'!J12+'Raw TDM'!Y12+'Raw TDM'!Z12+'Raw TDM'!AR12</f>
        <v>187655.70350100001</v>
      </c>
      <c r="H12" s="508" t="s">
        <v>656</v>
      </c>
      <c r="I12" s="411">
        <f t="shared" ref="I12:I14" si="0">E15+E27+E39+E51</f>
        <v>8884.9783279999992</v>
      </c>
      <c r="J12" s="493">
        <f t="shared" ref="J12:J14" si="1">E64+E76+E88+E100</f>
        <v>6498.3195910000004</v>
      </c>
      <c r="K12" s="493">
        <f t="shared" ref="K12:K14" si="2">E113+E125+E137+E149</f>
        <v>10111.326284000001</v>
      </c>
      <c r="L12" s="498">
        <f t="shared" ref="L12:L14" si="3">E162+E174+E186+E198</f>
        <v>9498.6532659999993</v>
      </c>
      <c r="N12" s="667" t="s">
        <v>727</v>
      </c>
      <c r="O12" s="668">
        <f>SUM(E59:E62)+SUM(E71:E74)+SUM(E83:E86)</f>
        <v>1228716.7705659999</v>
      </c>
      <c r="P12" s="674">
        <f>SUM(E63:E66)+SUM(E75:E78)+SUM(E87:E90)</f>
        <v>16412.482827</v>
      </c>
      <c r="Q12" s="668">
        <f>SUM(E95:E98)</f>
        <v>172037.95470600002</v>
      </c>
      <c r="R12" s="669">
        <f>SUM(E99:E102)</f>
        <v>2523.4832939999997</v>
      </c>
    </row>
    <row r="13" spans="1:18" ht="15.75" thickBot="1" x14ac:dyDescent="0.3">
      <c r="A13" s="449">
        <v>4</v>
      </c>
      <c r="B13" s="440"/>
      <c r="C13" s="441"/>
      <c r="D13" s="442" t="s">
        <v>452</v>
      </c>
      <c r="E13" s="468">
        <f>'Raw TDM'!J13+'Raw TDM'!Y13+'Raw TDM'!Z13+'Raw TDM'!AR13</f>
        <v>115587.515959</v>
      </c>
      <c r="H13" s="508" t="s">
        <v>337</v>
      </c>
      <c r="I13" s="411">
        <f t="shared" si="0"/>
        <v>8438.3354870000003</v>
      </c>
      <c r="J13" s="493">
        <f t="shared" si="1"/>
        <v>6018.7172769999997</v>
      </c>
      <c r="K13" s="493">
        <f t="shared" si="2"/>
        <v>9173.2157880000013</v>
      </c>
      <c r="L13" s="498">
        <f t="shared" si="3"/>
        <v>8648.3774779999985</v>
      </c>
      <c r="N13" s="675" t="s">
        <v>728</v>
      </c>
      <c r="O13" s="676">
        <f>SUM(E10:E13)+SUM(E22:E25)+SUM(E34:E37)</f>
        <v>1229192.962292</v>
      </c>
      <c r="P13" s="677">
        <f>SUM(E14:E17)+SUM(E26:E29)+SUM(E38:E41)</f>
        <v>23458.224671999997</v>
      </c>
      <c r="Q13" s="676">
        <f>SUM(E46:E49)</f>
        <v>175903.853359</v>
      </c>
      <c r="R13" s="678">
        <f>SUM(E50:E53)</f>
        <v>3142.1251439999996</v>
      </c>
    </row>
    <row r="14" spans="1:18" ht="15.75" thickBot="1" x14ac:dyDescent="0.3">
      <c r="A14" s="449">
        <v>5</v>
      </c>
      <c r="B14" s="443"/>
      <c r="C14" s="443" t="s">
        <v>470</v>
      </c>
      <c r="D14" s="444" t="s">
        <v>0</v>
      </c>
      <c r="E14" s="468">
        <f>'Raw TDM'!J14+'Raw TDM'!Y14+'Raw TDM'!Z14+'Raw TDM'!AR14</f>
        <v>1222.5339160000001</v>
      </c>
      <c r="H14" s="508" t="s">
        <v>657</v>
      </c>
      <c r="I14" s="411">
        <f t="shared" si="0"/>
        <v>5629.7300410000007</v>
      </c>
      <c r="J14" s="493">
        <f t="shared" si="1"/>
        <v>3880.3691339999996</v>
      </c>
      <c r="K14" s="493">
        <f t="shared" si="2"/>
        <v>6060.8402759999999</v>
      </c>
      <c r="L14" s="498">
        <f t="shared" si="3"/>
        <v>5785.8018410000004</v>
      </c>
      <c r="N14" s="670" t="s">
        <v>729</v>
      </c>
      <c r="O14" s="679">
        <f>O12-O13</f>
        <v>-476.19172600004822</v>
      </c>
      <c r="P14" s="680">
        <f t="shared" ref="P14:R14" si="4">P12-P13</f>
        <v>-7045.7418449999968</v>
      </c>
      <c r="Q14" s="679">
        <f t="shared" si="4"/>
        <v>-3865.898652999982</v>
      </c>
      <c r="R14" s="681">
        <f t="shared" si="4"/>
        <v>-618.64184999999998</v>
      </c>
    </row>
    <row r="15" spans="1:18" ht="15.75" thickBot="1" x14ac:dyDescent="0.3">
      <c r="A15" s="449">
        <v>6</v>
      </c>
      <c r="B15" s="443"/>
      <c r="C15" s="443"/>
      <c r="D15" s="444" t="s">
        <v>451</v>
      </c>
      <c r="E15" s="468">
        <f>'Raw TDM'!J15+'Raw TDM'!Y15+'Raw TDM'!Z15+'Raw TDM'!AR15</f>
        <v>4519.1609289999997</v>
      </c>
      <c r="H15" s="513" t="s">
        <v>335</v>
      </c>
      <c r="I15" s="503">
        <f>SUM(I11:I13)</f>
        <v>20970.619774999999</v>
      </c>
      <c r="J15" s="524">
        <f>SUM(J11:J13)</f>
        <v>15055.596987000001</v>
      </c>
      <c r="K15" s="524">
        <f t="shared" ref="K15:L15" si="5">SUM(K11:K13)</f>
        <v>23047.412791000002</v>
      </c>
      <c r="L15" s="504">
        <f t="shared" si="5"/>
        <v>21626.784921999999</v>
      </c>
      <c r="N15" s="664"/>
      <c r="O15" s="815" t="s">
        <v>97</v>
      </c>
      <c r="P15" s="816"/>
      <c r="Q15" s="817" t="s">
        <v>733</v>
      </c>
      <c r="R15" s="818"/>
    </row>
    <row r="16" spans="1:18" ht="15.75" thickBot="1" x14ac:dyDescent="0.3">
      <c r="A16" s="449">
        <v>7</v>
      </c>
      <c r="B16" s="443"/>
      <c r="C16" s="443"/>
      <c r="D16" s="444" t="s">
        <v>1</v>
      </c>
      <c r="E16" s="468">
        <f>'Raw TDM'!J16+'Raw TDM'!Y16+'Raw TDM'!Z16+'Raw TDM'!AR16</f>
        <v>3612.1153670000003</v>
      </c>
      <c r="H16" s="517" t="s">
        <v>343</v>
      </c>
      <c r="I16" s="518">
        <f>E10+E22+E34+E46</f>
        <v>192218.83741699997</v>
      </c>
      <c r="J16" s="525">
        <f>E59+E71+E83+E95</f>
        <v>191804.569521</v>
      </c>
      <c r="K16" s="525">
        <f>E108+E120+E132+E144</f>
        <v>197315.35569400003</v>
      </c>
      <c r="L16" s="519">
        <f>E157+E169+E181+E193</f>
        <v>202859.73331899999</v>
      </c>
      <c r="N16" s="670" t="s">
        <v>447</v>
      </c>
      <c r="O16" s="671" t="s">
        <v>736</v>
      </c>
      <c r="P16" s="673" t="s">
        <v>737</v>
      </c>
      <c r="Q16" s="671" t="s">
        <v>736</v>
      </c>
      <c r="R16" s="672" t="s">
        <v>737</v>
      </c>
    </row>
    <row r="17" spans="1:18" x14ac:dyDescent="0.3">
      <c r="A17" s="449">
        <v>8</v>
      </c>
      <c r="B17" s="443"/>
      <c r="C17" s="443"/>
      <c r="D17" s="444" t="s">
        <v>452</v>
      </c>
      <c r="E17" s="468">
        <f>'Raw TDM'!J17+'Raw TDM'!Y17+'Raw TDM'!Z17+'Raw TDM'!AR17</f>
        <v>2205.6436199999998</v>
      </c>
      <c r="H17" s="510" t="s">
        <v>658</v>
      </c>
      <c r="I17" s="344">
        <f t="shared" ref="I17:I19" si="6">E11+E23+E35+E47</f>
        <v>469257.10137299995</v>
      </c>
      <c r="J17" s="496">
        <f t="shared" ref="J17:J19" si="7">E60+E72+E84+E96</f>
        <v>467752.21926399996</v>
      </c>
      <c r="K17" s="496">
        <f t="shared" ref="K17:K19" si="8">E109+E121+E133+E145</f>
        <v>531885.56120900006</v>
      </c>
      <c r="L17" s="500">
        <f t="shared" ref="L17:L19" si="9">E158+E170+E182+E194</f>
        <v>566913.75178799999</v>
      </c>
      <c r="N17" s="667" t="s">
        <v>730</v>
      </c>
      <c r="O17" s="668">
        <f>SUM(E157:E160)+SUM(E169:E172)+SUM(E181:E184)</f>
        <v>1367989.2136059999</v>
      </c>
      <c r="P17" s="674">
        <f>SUM(E161:E164)+SUM(E173:E176)+SUM(E185:E188)</f>
        <v>24534.586762999999</v>
      </c>
      <c r="Q17" s="668">
        <f>SUM(E193:E196)</f>
        <v>242123.04398399999</v>
      </c>
      <c r="R17" s="669">
        <f>SUM(E197:E200)</f>
        <v>2878</v>
      </c>
    </row>
    <row r="18" spans="1:18" ht="15.75" thickBot="1" x14ac:dyDescent="0.3">
      <c r="A18" s="449">
        <v>9</v>
      </c>
      <c r="B18" s="440"/>
      <c r="C18" s="441" t="s">
        <v>471</v>
      </c>
      <c r="D18" s="442" t="s">
        <v>0</v>
      </c>
      <c r="E18" s="468">
        <f>'Raw TDM'!J18+'Raw TDM'!Y18+'Raw TDM'!Z18+'Raw TDM'!AR18</f>
        <v>9.5798550000000002</v>
      </c>
      <c r="H18" s="510" t="s">
        <v>344</v>
      </c>
      <c r="I18" s="344">
        <f t="shared" si="6"/>
        <v>443071.78992299997</v>
      </c>
      <c r="J18" s="496">
        <f t="shared" si="7"/>
        <v>442124.037045</v>
      </c>
      <c r="K18" s="496">
        <f t="shared" si="8"/>
        <v>478799.38871699997</v>
      </c>
      <c r="L18" s="500">
        <f t="shared" si="9"/>
        <v>490770.347266</v>
      </c>
      <c r="N18" s="675" t="s">
        <v>731</v>
      </c>
      <c r="O18" s="676">
        <f>SUM(E108:E111)+SUM(E120:E123)+SUM(E132:E135)</f>
        <v>1350506.3618509998</v>
      </c>
      <c r="P18" s="677">
        <f>SUM(E112:E115)+SUM(E124:E127)+SUM(E136:E139)</f>
        <v>25909.849434000003</v>
      </c>
      <c r="Q18" s="676">
        <f>SUM(E144:E147)</f>
        <v>179480.123226</v>
      </c>
      <c r="R18" s="678">
        <f>SUM(E148:E151)</f>
        <v>3198.4036329999999</v>
      </c>
    </row>
    <row r="19" spans="1:18" ht="15.75" thickBot="1" x14ac:dyDescent="0.3">
      <c r="A19" s="449">
        <v>10</v>
      </c>
      <c r="B19" s="440"/>
      <c r="C19" s="441"/>
      <c r="D19" s="442" t="s">
        <v>451</v>
      </c>
      <c r="E19" s="468">
        <f>'Raw TDM'!J19+'Raw TDM'!Y19+'Raw TDM'!Z19+'Raw TDM'!AR19</f>
        <v>15.973955</v>
      </c>
      <c r="H19" s="510" t="s">
        <v>344</v>
      </c>
      <c r="I19" s="344">
        <f t="shared" si="6"/>
        <v>300549.08693799999</v>
      </c>
      <c r="J19" s="496">
        <f t="shared" si="7"/>
        <v>299073.89944199997</v>
      </c>
      <c r="K19" s="496">
        <f t="shared" si="8"/>
        <v>321986.17945699999</v>
      </c>
      <c r="L19" s="500">
        <f t="shared" si="9"/>
        <v>349568.42521700001</v>
      </c>
      <c r="N19" s="670" t="s">
        <v>732</v>
      </c>
      <c r="O19" s="679">
        <f>O17-O18</f>
        <v>17482.851755000185</v>
      </c>
      <c r="P19" s="680">
        <f t="shared" ref="P19:R19" si="10">P17-P18</f>
        <v>-1375.262671000004</v>
      </c>
      <c r="Q19" s="679">
        <f t="shared" si="10"/>
        <v>62642.920757999993</v>
      </c>
      <c r="R19" s="681">
        <f t="shared" si="10"/>
        <v>-320.4036329999999</v>
      </c>
    </row>
    <row r="20" spans="1:18" ht="15.75" thickBot="1" x14ac:dyDescent="0.3">
      <c r="A20" s="449">
        <v>11</v>
      </c>
      <c r="B20" s="440"/>
      <c r="C20" s="441"/>
      <c r="D20" s="442" t="s">
        <v>1</v>
      </c>
      <c r="E20" s="468">
        <f>'Raw TDM'!J20+'Raw TDM'!Y20+'Raw TDM'!Z20+'Raw TDM'!AR20</f>
        <v>30.321131000000001</v>
      </c>
      <c r="H20" s="520" t="s">
        <v>345</v>
      </c>
      <c r="I20" s="521">
        <f>SUM(I16:I18)</f>
        <v>1104547.728713</v>
      </c>
      <c r="J20" s="526">
        <f>SUM(J16:J18)</f>
        <v>1101680.82583</v>
      </c>
      <c r="K20" s="526">
        <f t="shared" ref="K20:L20" si="11">SUM(K16:K18)</f>
        <v>1208000.30562</v>
      </c>
      <c r="L20" s="522">
        <f t="shared" si="11"/>
        <v>1260543.832373</v>
      </c>
    </row>
    <row r="21" spans="1:18" ht="15" x14ac:dyDescent="0.25">
      <c r="A21" s="449">
        <v>12</v>
      </c>
      <c r="B21" s="440"/>
      <c r="C21" s="441"/>
      <c r="D21" s="442" t="s">
        <v>452</v>
      </c>
      <c r="E21" s="468">
        <f>'Raw TDM'!J21+'Raw TDM'!Y21+'Raw TDM'!Z21+'Raw TDM'!AR21</f>
        <v>0.45297200000000004</v>
      </c>
      <c r="H21" s="512" t="s">
        <v>338</v>
      </c>
      <c r="I21" s="342">
        <f>E18+E30+E42+E54</f>
        <v>40.147285000000004</v>
      </c>
      <c r="J21" s="527">
        <f>E67+E79+E91+E103</f>
        <v>39.631909</v>
      </c>
      <c r="K21" s="527">
        <f>E116+E128+E140+E152</f>
        <v>30.271823999999999</v>
      </c>
      <c r="L21" s="502">
        <f>E165+E177+E189+E201</f>
        <v>34.859195</v>
      </c>
    </row>
    <row r="22" spans="1:18" ht="15" x14ac:dyDescent="0.25">
      <c r="A22" s="449">
        <v>13</v>
      </c>
      <c r="B22" s="457" t="s">
        <v>2</v>
      </c>
      <c r="C22" s="457" t="s">
        <v>472</v>
      </c>
      <c r="D22" s="458" t="s">
        <v>0</v>
      </c>
      <c r="E22" s="468">
        <f>'Raw TDM'!J22+'Raw TDM'!Y22+'Raw TDM'!Z22+'Raw TDM'!AR22</f>
        <v>79191.539712999991</v>
      </c>
      <c r="H22" s="512" t="s">
        <v>659</v>
      </c>
      <c r="I22" s="342">
        <f t="shared" ref="I22:I24" si="12">E19+E31+E43+E55</f>
        <v>32.367815</v>
      </c>
      <c r="J22" s="527">
        <f t="shared" ref="J22:J24" si="13">E68+E80+E92+E104</f>
        <v>32.484709999999993</v>
      </c>
      <c r="K22" s="527">
        <f t="shared" ref="K22:K24" si="14">E117+E129+E141+E153</f>
        <v>46.762355999999997</v>
      </c>
      <c r="L22" s="502">
        <f t="shared" ref="L22:L24" si="15">E166+E178+E190+E202</f>
        <v>57.105995</v>
      </c>
    </row>
    <row r="23" spans="1:18" ht="15" x14ac:dyDescent="0.25">
      <c r="A23" s="449">
        <v>14</v>
      </c>
      <c r="B23" s="457"/>
      <c r="C23" s="457"/>
      <c r="D23" s="458" t="s">
        <v>451</v>
      </c>
      <c r="E23" s="468">
        <f>'Raw TDM'!J23+'Raw TDM'!Y23+'Raw TDM'!Z23+'Raw TDM'!AR23</f>
        <v>83626.334075000006</v>
      </c>
      <c r="H23" s="512" t="s">
        <v>339</v>
      </c>
      <c r="I23" s="342">
        <f t="shared" si="12"/>
        <v>79.804130000000001</v>
      </c>
      <c r="J23" s="527">
        <f t="shared" si="13"/>
        <v>80.031530000000004</v>
      </c>
      <c r="K23" s="527">
        <f t="shared" si="14"/>
        <v>92.443798999999999</v>
      </c>
      <c r="L23" s="502">
        <f t="shared" si="15"/>
        <v>105.256113</v>
      </c>
    </row>
    <row r="24" spans="1:18" ht="15" x14ac:dyDescent="0.25">
      <c r="A24" s="449">
        <v>15</v>
      </c>
      <c r="B24" s="457"/>
      <c r="C24" s="457"/>
      <c r="D24" s="458" t="s">
        <v>1</v>
      </c>
      <c r="E24" s="468">
        <f>'Raw TDM'!J24+'Raw TDM'!Y24+'Raw TDM'!Z24+'Raw TDM'!AR24</f>
        <v>134705.26283200001</v>
      </c>
      <c r="H24" s="512" t="s">
        <v>660</v>
      </c>
      <c r="I24" s="342">
        <f t="shared" si="12"/>
        <v>1.341375</v>
      </c>
      <c r="J24" s="527">
        <f t="shared" si="13"/>
        <v>1.355885</v>
      </c>
      <c r="K24" s="527">
        <f t="shared" si="14"/>
        <v>1.4782930000000001</v>
      </c>
      <c r="L24" s="502">
        <f t="shared" si="15"/>
        <v>2.087459</v>
      </c>
    </row>
    <row r="25" spans="1:18" ht="15.75" thickBot="1" x14ac:dyDescent="0.3">
      <c r="A25" s="449">
        <v>16</v>
      </c>
      <c r="B25" s="457"/>
      <c r="C25" s="457"/>
      <c r="D25" s="458" t="s">
        <v>452</v>
      </c>
      <c r="E25" s="468">
        <f>'Raw TDM'!J25+'Raw TDM'!Y25+'Raw TDM'!Z25+'Raw TDM'!AR25</f>
        <v>83285.847815000001</v>
      </c>
      <c r="H25" s="513" t="s">
        <v>340</v>
      </c>
      <c r="I25" s="503">
        <f>SUM(I21:I23)</f>
        <v>152.31923</v>
      </c>
      <c r="J25" s="524">
        <f>SUM(J21:J23)</f>
        <v>152.14814899999999</v>
      </c>
      <c r="K25" s="524">
        <f t="shared" ref="K25:L25" si="16">SUM(K21:K23)</f>
        <v>169.477979</v>
      </c>
      <c r="L25" s="504">
        <f t="shared" si="16"/>
        <v>197.22130300000001</v>
      </c>
    </row>
    <row r="26" spans="1:18" ht="15" x14ac:dyDescent="0.25">
      <c r="A26" s="449">
        <v>17</v>
      </c>
      <c r="B26" s="459"/>
      <c r="C26" s="459" t="s">
        <v>473</v>
      </c>
      <c r="D26" s="460" t="s">
        <v>0</v>
      </c>
      <c r="E26" s="468">
        <f>'Raw TDM'!J26+'Raw TDM'!Y26+'Raw TDM'!Z26+'Raw TDM'!AR26</f>
        <v>1504.9239170000001</v>
      </c>
    </row>
    <row r="27" spans="1:18" ht="15.75" thickBot="1" x14ac:dyDescent="0.3">
      <c r="A27" s="449">
        <v>18</v>
      </c>
      <c r="B27" s="459"/>
      <c r="C27" s="459"/>
      <c r="D27" s="460" t="s">
        <v>451</v>
      </c>
      <c r="E27" s="468">
        <f>'Raw TDM'!J27+'Raw TDM'!Y27+'Raw TDM'!Z27+'Raw TDM'!AR27</f>
        <v>1577.1688690000001</v>
      </c>
    </row>
    <row r="28" spans="1:18" ht="15.75" thickBot="1" x14ac:dyDescent="0.3">
      <c r="A28" s="449">
        <v>19</v>
      </c>
      <c r="B28" s="459"/>
      <c r="C28" s="459"/>
      <c r="D28" s="460" t="s">
        <v>1</v>
      </c>
      <c r="E28" s="468">
        <f>'Raw TDM'!J28+'Raw TDM'!Y28+'Raw TDM'!Z28+'Raw TDM'!AR28</f>
        <v>2556.6698429999997</v>
      </c>
      <c r="H28" s="686"/>
      <c r="I28" s="687" t="s">
        <v>654</v>
      </c>
      <c r="J28" s="688" t="s">
        <v>655</v>
      </c>
      <c r="K28" s="691" t="s">
        <v>746</v>
      </c>
      <c r="L28" s="625" t="s">
        <v>341</v>
      </c>
      <c r="M28" s="688" t="s">
        <v>342</v>
      </c>
      <c r="N28" s="691" t="s">
        <v>746</v>
      </c>
    </row>
    <row r="29" spans="1:18" ht="15" x14ac:dyDescent="0.25">
      <c r="A29" s="449">
        <v>20</v>
      </c>
      <c r="B29" s="459"/>
      <c r="C29" s="459"/>
      <c r="D29" s="460" t="s">
        <v>452</v>
      </c>
      <c r="E29" s="468">
        <f>'Raw TDM'!J29+'Raw TDM'!Y29+'Raw TDM'!Z29+'Raw TDM'!AR29</f>
        <v>1563.0748990000002</v>
      </c>
      <c r="H29" s="667" t="s">
        <v>340</v>
      </c>
      <c r="I29" s="684">
        <f>I25</f>
        <v>152.31923</v>
      </c>
      <c r="J29" s="689">
        <f>J25</f>
        <v>152.14814899999999</v>
      </c>
      <c r="K29" s="692">
        <f>(J29-I29)/I29</f>
        <v>-1.1231740076418134E-3</v>
      </c>
      <c r="L29" s="685">
        <f>K25</f>
        <v>169.477979</v>
      </c>
      <c r="M29" s="689">
        <f>L25</f>
        <v>197.22130300000001</v>
      </c>
      <c r="N29" s="692">
        <f>(M29-L29)/L29</f>
        <v>0.16369869503813236</v>
      </c>
    </row>
    <row r="30" spans="1:18" ht="15" x14ac:dyDescent="0.25">
      <c r="A30" s="449">
        <v>21</v>
      </c>
      <c r="B30" s="457"/>
      <c r="C30" s="457" t="s">
        <v>474</v>
      </c>
      <c r="D30" s="458" t="s">
        <v>0</v>
      </c>
      <c r="E30" s="468">
        <f>'Raw TDM'!J30+'Raw TDM'!Y30+'Raw TDM'!Z30+'Raw TDM'!AR30</f>
        <v>23.455573000000001</v>
      </c>
      <c r="H30" s="662" t="s">
        <v>742</v>
      </c>
      <c r="I30" s="665">
        <f>E18+E30+E42</f>
        <v>37.131841000000001</v>
      </c>
      <c r="J30" s="113">
        <f>E67+E79+E91</f>
        <v>36.686430999999999</v>
      </c>
      <c r="K30" s="693">
        <f>(J30-I30)/I30</f>
        <v>-1.199536537927119E-2</v>
      </c>
      <c r="L30" s="682">
        <f>E116+E128+E140</f>
        <v>27.966932</v>
      </c>
      <c r="M30" s="113">
        <f>E165+E177+E189</f>
        <v>31.419485000000002</v>
      </c>
      <c r="N30" s="693">
        <f>(M30-L30)/L30</f>
        <v>0.12345126022403893</v>
      </c>
    </row>
    <row r="31" spans="1:18" ht="15" x14ac:dyDescent="0.25">
      <c r="A31" s="449">
        <v>22</v>
      </c>
      <c r="B31" s="457"/>
      <c r="C31" s="457"/>
      <c r="D31" s="458" t="s">
        <v>451</v>
      </c>
      <c r="E31" s="468">
        <f>'Raw TDM'!J31+'Raw TDM'!Y31+'Raw TDM'!Z31+'Raw TDM'!AR31</f>
        <v>5.8865489999999996</v>
      </c>
      <c r="H31" s="662" t="s">
        <v>743</v>
      </c>
      <c r="I31" s="665">
        <f>E54</f>
        <v>3.0154440000000005</v>
      </c>
      <c r="J31" s="113">
        <f>E103</f>
        <v>2.9454779999999996</v>
      </c>
      <c r="K31" s="693">
        <f t="shared" ref="K31:K33" si="17">(J31-I31)/I31</f>
        <v>-2.3202553255839222E-2</v>
      </c>
      <c r="L31" s="682">
        <f>E152</f>
        <v>2.3048919999999997</v>
      </c>
      <c r="M31" s="113">
        <f>E201</f>
        <v>3.4397099999999998</v>
      </c>
      <c r="N31" s="693">
        <f t="shared" ref="N31:N33" si="18">(M31-L31)/L31</f>
        <v>0.49235191930901762</v>
      </c>
    </row>
    <row r="32" spans="1:18" ht="15" x14ac:dyDescent="0.25">
      <c r="A32" s="449">
        <v>23</v>
      </c>
      <c r="B32" s="457"/>
      <c r="C32" s="457"/>
      <c r="D32" s="458" t="s">
        <v>1</v>
      </c>
      <c r="E32" s="468">
        <f>'Raw TDM'!J32+'Raw TDM'!Y32+'Raw TDM'!Z32+'Raw TDM'!AR32</f>
        <v>30.287266000000002</v>
      </c>
      <c r="H32" s="662" t="s">
        <v>744</v>
      </c>
      <c r="I32" s="665">
        <f>E20+E32+E44</f>
        <v>72.646410000000003</v>
      </c>
      <c r="J32" s="113">
        <f>E69+E81+E93</f>
        <v>72.760018000000002</v>
      </c>
      <c r="K32" s="693">
        <f t="shared" si="17"/>
        <v>1.5638487848195011E-3</v>
      </c>
      <c r="L32" s="682">
        <f>E118+E130+E142</f>
        <v>85.400233999999998</v>
      </c>
      <c r="M32" s="113">
        <f>E167+E179+E191</f>
        <v>94.929878000000002</v>
      </c>
      <c r="N32" s="693">
        <f t="shared" si="18"/>
        <v>0.11158803148010116</v>
      </c>
    </row>
    <row r="33" spans="1:14" ht="15.75" thickBot="1" x14ac:dyDescent="0.3">
      <c r="A33" s="449">
        <v>24</v>
      </c>
      <c r="B33" s="457"/>
      <c r="C33" s="457"/>
      <c r="D33" s="458" t="s">
        <v>452</v>
      </c>
      <c r="E33" s="468">
        <f>'Raw TDM'!J33+'Raw TDM'!Y33+'Raw TDM'!Z33+'Raw TDM'!AR33</f>
        <v>0.36916399999999999</v>
      </c>
      <c r="H33" s="663" t="s">
        <v>745</v>
      </c>
      <c r="I33" s="666">
        <f>E56</f>
        <v>7.1577199999999994</v>
      </c>
      <c r="J33" s="690">
        <f>E105</f>
        <v>7.2715119999999995</v>
      </c>
      <c r="K33" s="694">
        <f t="shared" si="17"/>
        <v>1.5897799858055377E-2</v>
      </c>
      <c r="L33" s="683">
        <f>E154</f>
        <v>7.0435650000000001</v>
      </c>
      <c r="M33" s="690">
        <f>E203</f>
        <v>10.326235</v>
      </c>
      <c r="N33" s="694">
        <f t="shared" si="18"/>
        <v>0.46605234707140497</v>
      </c>
    </row>
    <row r="34" spans="1:14" x14ac:dyDescent="0.3">
      <c r="A34" s="449">
        <v>25</v>
      </c>
      <c r="B34" s="440" t="s">
        <v>3</v>
      </c>
      <c r="C34" s="441" t="s">
        <v>475</v>
      </c>
      <c r="D34" s="442" t="s">
        <v>0</v>
      </c>
      <c r="E34" s="468">
        <f>'Raw TDM'!J34+'Raw TDM'!Y34+'Raw TDM'!Z34+'Raw TDM'!AR34</f>
        <v>28901.207158999998</v>
      </c>
    </row>
    <row r="35" spans="1:14" x14ac:dyDescent="0.3">
      <c r="A35" s="449">
        <v>26</v>
      </c>
      <c r="B35" s="440"/>
      <c r="C35" s="440"/>
      <c r="D35" s="442" t="s">
        <v>451</v>
      </c>
      <c r="E35" s="468">
        <f>'Raw TDM'!J35+'Raw TDM'!Y35+'Raw TDM'!Z35+'Raw TDM'!AR35</f>
        <v>91824.306215000004</v>
      </c>
    </row>
    <row r="36" spans="1:14" x14ac:dyDescent="0.3">
      <c r="A36" s="449">
        <v>27</v>
      </c>
      <c r="B36" s="440"/>
      <c r="C36" s="440"/>
      <c r="D36" s="442" t="s">
        <v>1</v>
      </c>
      <c r="E36" s="468">
        <f>'Raw TDM'!J36+'Raw TDM'!Y36+'Raw TDM'!Z36+'Raw TDM'!AR36</f>
        <v>76841.807660999999</v>
      </c>
    </row>
    <row r="37" spans="1:14" x14ac:dyDescent="0.3">
      <c r="A37" s="449">
        <v>28</v>
      </c>
      <c r="B37" s="440"/>
      <c r="C37" s="440"/>
      <c r="D37" s="442" t="s">
        <v>452</v>
      </c>
      <c r="E37" s="468">
        <f>'Raw TDM'!J37+'Raw TDM'!Y37+'Raw TDM'!Z37+'Raw TDM'!AR37</f>
        <v>47747.912288</v>
      </c>
    </row>
    <row r="38" spans="1:14" x14ac:dyDescent="0.3">
      <c r="A38" s="449">
        <v>29</v>
      </c>
      <c r="B38" s="443"/>
      <c r="C38" s="443" t="s">
        <v>476</v>
      </c>
      <c r="D38" s="444" t="s">
        <v>0</v>
      </c>
      <c r="E38" s="468">
        <f>'Raw TDM'!J38+'Raw TDM'!Y38+'Raw TDM'!Z38+'Raw TDM'!AR38</f>
        <v>552.67239300000006</v>
      </c>
    </row>
    <row r="39" spans="1:14" x14ac:dyDescent="0.3">
      <c r="A39" s="449">
        <v>30</v>
      </c>
      <c r="B39" s="443"/>
      <c r="C39" s="443"/>
      <c r="D39" s="444" t="s">
        <v>451</v>
      </c>
      <c r="E39" s="468">
        <f>'Raw TDM'!J39+'Raw TDM'!Y39+'Raw TDM'!Z39+'Raw TDM'!AR39</f>
        <v>1757.5740390000001</v>
      </c>
    </row>
    <row r="40" spans="1:14" x14ac:dyDescent="0.3">
      <c r="A40" s="449">
        <v>31</v>
      </c>
      <c r="B40" s="443"/>
      <c r="C40" s="443"/>
      <c r="D40" s="444" t="s">
        <v>1</v>
      </c>
      <c r="E40" s="468">
        <f>'Raw TDM'!J40+'Raw TDM'!Y40+'Raw TDM'!Z40+'Raw TDM'!AR40</f>
        <v>1477.245741</v>
      </c>
    </row>
    <row r="41" spans="1:14" x14ac:dyDescent="0.3">
      <c r="A41" s="449">
        <v>32</v>
      </c>
      <c r="B41" s="443"/>
      <c r="C41" s="443"/>
      <c r="D41" s="444" t="s">
        <v>452</v>
      </c>
      <c r="E41" s="468">
        <f>'Raw TDM'!J41+'Raw TDM'!Y41+'Raw TDM'!Z41+'Raw TDM'!AR41</f>
        <v>909.44113900000002</v>
      </c>
    </row>
    <row r="42" spans="1:14" x14ac:dyDescent="0.3">
      <c r="A42" s="449">
        <v>33</v>
      </c>
      <c r="B42" s="440"/>
      <c r="C42" s="441" t="s">
        <v>477</v>
      </c>
      <c r="D42" s="442" t="s">
        <v>0</v>
      </c>
      <c r="E42" s="468">
        <f>'Raw TDM'!J42+'Raw TDM'!Y42+'Raw TDM'!Z42+'Raw TDM'!AR42</f>
        <v>4.0964130000000001</v>
      </c>
    </row>
    <row r="43" spans="1:14" x14ac:dyDescent="0.3">
      <c r="A43" s="449">
        <v>34</v>
      </c>
      <c r="B43" s="440"/>
      <c r="C43" s="440"/>
      <c r="D43" s="442" t="s">
        <v>451</v>
      </c>
      <c r="E43" s="468">
        <f>'Raw TDM'!J43+'Raw TDM'!Y43+'Raw TDM'!Z43+'Raw TDM'!AR43</f>
        <v>6.0722459999999998</v>
      </c>
    </row>
    <row r="44" spans="1:14" x14ac:dyDescent="0.3">
      <c r="A44" s="449">
        <v>35</v>
      </c>
      <c r="B44" s="440"/>
      <c r="C44" s="440"/>
      <c r="D44" s="442" t="s">
        <v>1</v>
      </c>
      <c r="E44" s="468">
        <f>'Raw TDM'!J44+'Raw TDM'!Y44+'Raw TDM'!Z44+'Raw TDM'!AR44</f>
        <v>12.038013000000001</v>
      </c>
    </row>
    <row r="45" spans="1:14" x14ac:dyDescent="0.3">
      <c r="A45" s="449">
        <v>36</v>
      </c>
      <c r="B45" s="440"/>
      <c r="C45" s="440"/>
      <c r="D45" s="442" t="s">
        <v>452</v>
      </c>
      <c r="E45" s="468">
        <f>'Raw TDM'!J45+'Raw TDM'!Y45+'Raw TDM'!Z45+'Raw TDM'!AR45</f>
        <v>0.18515700000000002</v>
      </c>
    </row>
    <row r="46" spans="1:14" x14ac:dyDescent="0.3">
      <c r="A46" s="449">
        <v>37</v>
      </c>
      <c r="B46" s="457" t="s">
        <v>4</v>
      </c>
      <c r="C46" s="457" t="s">
        <v>478</v>
      </c>
      <c r="D46" s="458" t="s">
        <v>0</v>
      </c>
      <c r="E46" s="468">
        <f>'Raw TDM'!J46+'Raw TDM'!Y46+'Raw TDM'!Z46+'Raw TDM'!AR46</f>
        <v>20247.773277</v>
      </c>
    </row>
    <row r="47" spans="1:14" x14ac:dyDescent="0.3">
      <c r="A47" s="449">
        <v>38</v>
      </c>
      <c r="B47" s="457"/>
      <c r="C47" s="457"/>
      <c r="D47" s="458" t="s">
        <v>451</v>
      </c>
      <c r="E47" s="468">
        <f>'Raw TDM'!J47+'Raw TDM'!Y47+'Raw TDM'!Z47+'Raw TDM'!AR47</f>
        <v>57859.253276999996</v>
      </c>
    </row>
    <row r="48" spans="1:14" x14ac:dyDescent="0.3">
      <c r="A48" s="449">
        <v>39</v>
      </c>
      <c r="B48" s="457"/>
      <c r="C48" s="457"/>
      <c r="D48" s="458" t="s">
        <v>1</v>
      </c>
      <c r="E48" s="468">
        <f>'Raw TDM'!J48+'Raw TDM'!Y48+'Raw TDM'!Z48+'Raw TDM'!AR48</f>
        <v>43869.015928999994</v>
      </c>
    </row>
    <row r="49" spans="1:5" x14ac:dyDescent="0.3">
      <c r="A49" s="449">
        <v>40</v>
      </c>
      <c r="B49" s="457"/>
      <c r="C49" s="457"/>
      <c r="D49" s="458" t="s">
        <v>452</v>
      </c>
      <c r="E49" s="468">
        <f>'Raw TDM'!J49+'Raw TDM'!Y49+'Raw TDM'!Z49+'Raw TDM'!AR49</f>
        <v>53927.810875999989</v>
      </c>
    </row>
    <row r="50" spans="1:5" x14ac:dyDescent="0.3">
      <c r="A50" s="449">
        <v>41</v>
      </c>
      <c r="B50" s="459"/>
      <c r="C50" s="459" t="s">
        <v>479</v>
      </c>
      <c r="D50" s="460" t="s">
        <v>0</v>
      </c>
      <c r="E50" s="468">
        <f>'Raw TDM'!J50+'Raw TDM'!Y50+'Raw TDM'!Z50+'Raw TDM'!AR50</f>
        <v>367.17573399999998</v>
      </c>
    </row>
    <row r="51" spans="1:5" x14ac:dyDescent="0.3">
      <c r="A51" s="449">
        <v>42</v>
      </c>
      <c r="B51" s="459"/>
      <c r="C51" s="459"/>
      <c r="D51" s="460" t="s">
        <v>451</v>
      </c>
      <c r="E51" s="468">
        <f>'Raw TDM'!J51+'Raw TDM'!Y51+'Raw TDM'!Z51+'Raw TDM'!AR51</f>
        <v>1031.0744910000001</v>
      </c>
    </row>
    <row r="52" spans="1:5" x14ac:dyDescent="0.3">
      <c r="A52" s="449">
        <v>43</v>
      </c>
      <c r="B52" s="459"/>
      <c r="C52" s="459"/>
      <c r="D52" s="460" t="s">
        <v>1</v>
      </c>
      <c r="E52" s="468">
        <f>'Raw TDM'!J52+'Raw TDM'!Y52+'Raw TDM'!Z52+'Raw TDM'!AR52</f>
        <v>792.30453599999998</v>
      </c>
    </row>
    <row r="53" spans="1:5" x14ac:dyDescent="0.3">
      <c r="A53" s="449">
        <v>44</v>
      </c>
      <c r="B53" s="459"/>
      <c r="C53" s="459"/>
      <c r="D53" s="460" t="s">
        <v>452</v>
      </c>
      <c r="E53" s="468">
        <f>'Raw TDM'!J53+'Raw TDM'!Y53+'Raw TDM'!Z53+'Raw TDM'!AR53</f>
        <v>951.57038299999999</v>
      </c>
    </row>
    <row r="54" spans="1:5" x14ac:dyDescent="0.3">
      <c r="A54" s="449">
        <v>45</v>
      </c>
      <c r="B54" s="457"/>
      <c r="C54" s="457" t="s">
        <v>480</v>
      </c>
      <c r="D54" s="458" t="s">
        <v>0</v>
      </c>
      <c r="E54" s="468">
        <f>'Raw TDM'!J54+'Raw TDM'!Y54+'Raw TDM'!Z54+'Raw TDM'!AR54</f>
        <v>3.0154440000000005</v>
      </c>
    </row>
    <row r="55" spans="1:5" x14ac:dyDescent="0.3">
      <c r="A55" s="449">
        <v>46</v>
      </c>
      <c r="B55" s="457"/>
      <c r="C55" s="457"/>
      <c r="D55" s="458" t="s">
        <v>451</v>
      </c>
      <c r="E55" s="468">
        <f>'Raw TDM'!J55+'Raw TDM'!Y55+'Raw TDM'!Z55+'Raw TDM'!AR55</f>
        <v>4.4350650000000007</v>
      </c>
    </row>
    <row r="56" spans="1:5" x14ac:dyDescent="0.3">
      <c r="A56" s="449">
        <v>47</v>
      </c>
      <c r="B56" s="457"/>
      <c r="C56" s="457"/>
      <c r="D56" s="458" t="s">
        <v>1</v>
      </c>
      <c r="E56" s="468">
        <f>'Raw TDM'!J56+'Raw TDM'!Y56+'Raw TDM'!Z56+'Raw TDM'!AR56</f>
        <v>7.1577199999999994</v>
      </c>
    </row>
    <row r="57" spans="1:5" x14ac:dyDescent="0.3">
      <c r="A57" s="449">
        <v>48</v>
      </c>
      <c r="B57" s="457"/>
      <c r="C57" s="457"/>
      <c r="D57" s="458" t="s">
        <v>452</v>
      </c>
      <c r="E57" s="468">
        <f>'Raw TDM'!J57+'Raw TDM'!Y57+'Raw TDM'!Z57+'Raw TDM'!AR57</f>
        <v>0.33408199999999999</v>
      </c>
    </row>
    <row r="58" spans="1:5" ht="21" x14ac:dyDescent="0.4">
      <c r="A58" s="449">
        <v>147</v>
      </c>
      <c r="B58" s="445" t="s">
        <v>751</v>
      </c>
      <c r="C58" s="446">
        <v>2010</v>
      </c>
      <c r="D58" s="447"/>
      <c r="E58" s="469"/>
    </row>
    <row r="59" spans="1:5" x14ac:dyDescent="0.3">
      <c r="A59" s="449">
        <v>148</v>
      </c>
      <c r="B59" s="440" t="s">
        <v>464</v>
      </c>
      <c r="C59" s="441" t="s">
        <v>824</v>
      </c>
      <c r="D59" s="442" t="s">
        <v>0</v>
      </c>
      <c r="E59" s="468">
        <f>'Raw TDM'!J157+'Raw TDM'!Y157+'Raw TDM'!Z157+'Raw TDM'!AR157</f>
        <v>63839.022067000005</v>
      </c>
    </row>
    <row r="60" spans="1:5" x14ac:dyDescent="0.3">
      <c r="A60" s="449">
        <v>149</v>
      </c>
      <c r="B60" s="440"/>
      <c r="C60" s="441"/>
      <c r="D60" s="442" t="s">
        <v>451</v>
      </c>
      <c r="E60" s="468">
        <f>'Raw TDM'!J158+'Raw TDM'!Y158+'Raw TDM'!Z158+'Raw TDM'!AR158</f>
        <v>235816.35663699999</v>
      </c>
    </row>
    <row r="61" spans="1:5" x14ac:dyDescent="0.3">
      <c r="A61" s="449">
        <v>150</v>
      </c>
      <c r="B61" s="440"/>
      <c r="C61" s="441"/>
      <c r="D61" s="442" t="s">
        <v>1</v>
      </c>
      <c r="E61" s="468">
        <f>'Raw TDM'!J159+'Raw TDM'!Y159+'Raw TDM'!Z159+'Raw TDM'!AR159</f>
        <v>187588.14825600001</v>
      </c>
    </row>
    <row r="62" spans="1:5" x14ac:dyDescent="0.3">
      <c r="A62" s="449">
        <v>151</v>
      </c>
      <c r="B62" s="440"/>
      <c r="C62" s="441"/>
      <c r="D62" s="442" t="s">
        <v>452</v>
      </c>
      <c r="E62" s="468">
        <f>'Raw TDM'!J160+'Raw TDM'!Y160+'Raw TDM'!Z160+'Raw TDM'!AR160</f>
        <v>115511.19050500001</v>
      </c>
    </row>
    <row r="63" spans="1:5" ht="17.25" customHeight="1" x14ac:dyDescent="0.3">
      <c r="A63" s="449">
        <v>152</v>
      </c>
      <c r="B63" s="443"/>
      <c r="C63" s="443" t="s">
        <v>825</v>
      </c>
      <c r="D63" s="444" t="s">
        <v>0</v>
      </c>
      <c r="E63" s="468">
        <f>'Raw TDM'!J161+'Raw TDM'!Y161+'Raw TDM'!Z161+'Raw TDM'!AR161</f>
        <v>872</v>
      </c>
    </row>
    <row r="64" spans="1:5" x14ac:dyDescent="0.3">
      <c r="A64" s="449">
        <v>153</v>
      </c>
      <c r="B64" s="443"/>
      <c r="C64" s="443"/>
      <c r="D64" s="444" t="s">
        <v>451</v>
      </c>
      <c r="E64" s="468">
        <f>'Raw TDM'!J162+'Raw TDM'!Y162+'Raw TDM'!Z162+'Raw TDM'!AR162</f>
        <v>3217</v>
      </c>
    </row>
    <row r="65" spans="1:5" x14ac:dyDescent="0.3">
      <c r="A65" s="449">
        <v>154</v>
      </c>
      <c r="B65" s="443"/>
      <c r="C65" s="443"/>
      <c r="D65" s="444" t="s">
        <v>1</v>
      </c>
      <c r="E65" s="468">
        <f>'Raw TDM'!J163+'Raw TDM'!Y163+'Raw TDM'!Z163+'Raw TDM'!AR163</f>
        <v>2612</v>
      </c>
    </row>
    <row r="66" spans="1:5" x14ac:dyDescent="0.3">
      <c r="A66" s="449">
        <v>155</v>
      </c>
      <c r="B66" s="443"/>
      <c r="C66" s="443"/>
      <c r="D66" s="444" t="s">
        <v>452</v>
      </c>
      <c r="E66" s="468">
        <f>'Raw TDM'!J164+'Raw TDM'!Y164+'Raw TDM'!Z164+'Raw TDM'!AR164</f>
        <v>1404</v>
      </c>
    </row>
    <row r="67" spans="1:5" x14ac:dyDescent="0.3">
      <c r="A67" s="449">
        <v>156</v>
      </c>
      <c r="B67" s="440"/>
      <c r="C67" s="441" t="s">
        <v>826</v>
      </c>
      <c r="D67" s="442" t="s">
        <v>0</v>
      </c>
      <c r="E67" s="468">
        <f>'Raw TDM'!J165+'Raw TDM'!Y165+'Raw TDM'!Z165+'Raw TDM'!AR165</f>
        <v>9.5119590000000009</v>
      </c>
    </row>
    <row r="68" spans="1:5" x14ac:dyDescent="0.3">
      <c r="A68" s="449">
        <v>157</v>
      </c>
      <c r="B68" s="440"/>
      <c r="C68" s="441"/>
      <c r="D68" s="442" t="s">
        <v>451</v>
      </c>
      <c r="E68" s="468">
        <f>'Raw TDM'!J166+'Raw TDM'!Y166+'Raw TDM'!Z166+'Raw TDM'!AR166</f>
        <v>16.030859999999997</v>
      </c>
    </row>
    <row r="69" spans="1:5" x14ac:dyDescent="0.3">
      <c r="A69" s="449">
        <v>158</v>
      </c>
      <c r="B69" s="440"/>
      <c r="C69" s="441"/>
      <c r="D69" s="442" t="s">
        <v>1</v>
      </c>
      <c r="E69" s="468">
        <f>'Raw TDM'!J167+'Raw TDM'!Y167+'Raw TDM'!Z167+'Raw TDM'!AR167</f>
        <v>30.382545</v>
      </c>
    </row>
    <row r="70" spans="1:5" x14ac:dyDescent="0.3">
      <c r="A70" s="449">
        <v>159</v>
      </c>
      <c r="B70" s="440"/>
      <c r="C70" s="441"/>
      <c r="D70" s="442" t="s">
        <v>452</v>
      </c>
      <c r="E70" s="468">
        <f>'Raw TDM'!J168+'Raw TDM'!Y168+'Raw TDM'!Z168+'Raw TDM'!AR168</f>
        <v>0.45766800000000007</v>
      </c>
    </row>
    <row r="71" spans="1:5" x14ac:dyDescent="0.3">
      <c r="A71" s="449">
        <v>160</v>
      </c>
      <c r="B71" s="457" t="s">
        <v>2</v>
      </c>
      <c r="C71" s="457" t="s">
        <v>827</v>
      </c>
      <c r="D71" s="458" t="s">
        <v>0</v>
      </c>
      <c r="E71" s="468">
        <f>'Raw TDM'!J169+'Raw TDM'!Y169+'Raw TDM'!Z169+'Raw TDM'!AR169</f>
        <v>79191.521919999999</v>
      </c>
    </row>
    <row r="72" spans="1:5" x14ac:dyDescent="0.3">
      <c r="A72" s="449">
        <v>161</v>
      </c>
      <c r="B72" s="457"/>
      <c r="C72" s="457"/>
      <c r="D72" s="458" t="s">
        <v>451</v>
      </c>
      <c r="E72" s="468">
        <f>'Raw TDM'!J170+'Raw TDM'!Y170+'Raw TDM'!Z170+'Raw TDM'!AR170</f>
        <v>83626.309972999996</v>
      </c>
    </row>
    <row r="73" spans="1:5" x14ac:dyDescent="0.3">
      <c r="A73" s="449">
        <v>162</v>
      </c>
      <c r="B73" s="457"/>
      <c r="C73" s="457"/>
      <c r="D73" s="458" t="s">
        <v>1</v>
      </c>
      <c r="E73" s="468">
        <f>'Raw TDM'!J171+'Raw TDM'!Y171+'Raw TDM'!Z171+'Raw TDM'!AR171</f>
        <v>134705.233206</v>
      </c>
    </row>
    <row r="74" spans="1:5" x14ac:dyDescent="0.3">
      <c r="A74" s="449">
        <v>163</v>
      </c>
      <c r="B74" s="457"/>
      <c r="C74" s="457"/>
      <c r="D74" s="458" t="s">
        <v>452</v>
      </c>
      <c r="E74" s="468">
        <f>'Raw TDM'!J172+'Raw TDM'!Y172+'Raw TDM'!Z172+'Raw TDM'!AR172</f>
        <v>83285.828578999994</v>
      </c>
    </row>
    <row r="75" spans="1:5" x14ac:dyDescent="0.3">
      <c r="A75" s="449">
        <v>164</v>
      </c>
      <c r="B75" s="459"/>
      <c r="C75" s="459" t="s">
        <v>828</v>
      </c>
      <c r="D75" s="460" t="s">
        <v>0</v>
      </c>
      <c r="E75" s="468">
        <f>'Raw TDM'!J173+'Raw TDM'!Y173+'Raw TDM'!Z173+'Raw TDM'!AR173</f>
        <v>1013</v>
      </c>
    </row>
    <row r="76" spans="1:5" x14ac:dyDescent="0.3">
      <c r="A76" s="449">
        <v>165</v>
      </c>
      <c r="B76" s="459"/>
      <c r="C76" s="459"/>
      <c r="D76" s="460" t="s">
        <v>451</v>
      </c>
      <c r="E76" s="468">
        <f>'Raw TDM'!J174+'Raw TDM'!Y174+'Raw TDM'!Z174+'Raw TDM'!AR174</f>
        <v>1037</v>
      </c>
    </row>
    <row r="77" spans="1:5" x14ac:dyDescent="0.3">
      <c r="A77" s="449">
        <v>166</v>
      </c>
      <c r="B77" s="459"/>
      <c r="C77" s="459"/>
      <c r="D77" s="460" t="s">
        <v>1</v>
      </c>
      <c r="E77" s="468">
        <f>'Raw TDM'!J175+'Raw TDM'!Y175+'Raw TDM'!Z175+'Raw TDM'!AR175</f>
        <v>1647</v>
      </c>
    </row>
    <row r="78" spans="1:5" x14ac:dyDescent="0.3">
      <c r="A78" s="449">
        <v>167</v>
      </c>
      <c r="B78" s="459"/>
      <c r="C78" s="459"/>
      <c r="D78" s="460" t="s">
        <v>452</v>
      </c>
      <c r="E78" s="468">
        <f>'Raw TDM'!J176+'Raw TDM'!Y176+'Raw TDM'!Z176+'Raw TDM'!AR176</f>
        <v>1042</v>
      </c>
    </row>
    <row r="79" spans="1:5" x14ac:dyDescent="0.3">
      <c r="A79" s="449">
        <v>168</v>
      </c>
      <c r="B79" s="457"/>
      <c r="C79" s="457" t="s">
        <v>829</v>
      </c>
      <c r="D79" s="458" t="s">
        <v>0</v>
      </c>
      <c r="E79" s="468">
        <f>'Raw TDM'!J177+'Raw TDM'!Y177+'Raw TDM'!Z177+'Raw TDM'!AR177</f>
        <v>23.105356999999998</v>
      </c>
    </row>
    <row r="80" spans="1:5" x14ac:dyDescent="0.3">
      <c r="A80" s="449">
        <v>169</v>
      </c>
      <c r="B80" s="457"/>
      <c r="C80" s="457"/>
      <c r="D80" s="458" t="s">
        <v>451</v>
      </c>
      <c r="E80" s="468">
        <f>'Raw TDM'!J178+'Raw TDM'!Y178+'Raw TDM'!Z178+'Raw TDM'!AR178</f>
        <v>5.8521879999999999</v>
      </c>
    </row>
    <row r="81" spans="1:5" x14ac:dyDescent="0.3">
      <c r="A81" s="449">
        <v>170</v>
      </c>
      <c r="B81" s="457"/>
      <c r="C81" s="457"/>
      <c r="D81" s="458" t="s">
        <v>1</v>
      </c>
      <c r="E81" s="468">
        <f>'Raw TDM'!J179+'Raw TDM'!Y179+'Raw TDM'!Z179+'Raw TDM'!AR179</f>
        <v>30.310548000000001</v>
      </c>
    </row>
    <row r="82" spans="1:5" x14ac:dyDescent="0.3">
      <c r="A82" s="449">
        <v>171</v>
      </c>
      <c r="B82" s="457"/>
      <c r="C82" s="457"/>
      <c r="D82" s="458" t="s">
        <v>452</v>
      </c>
      <c r="E82" s="468">
        <f>'Raw TDM'!J180+'Raw TDM'!Y180+'Raw TDM'!Z180+'Raw TDM'!AR180</f>
        <v>0.369224</v>
      </c>
    </row>
    <row r="83" spans="1:5" x14ac:dyDescent="0.3">
      <c r="A83" s="449">
        <v>172</v>
      </c>
      <c r="B83" s="440" t="s">
        <v>3</v>
      </c>
      <c r="C83" s="441" t="s">
        <v>830</v>
      </c>
      <c r="D83" s="442" t="s">
        <v>0</v>
      </c>
      <c r="E83" s="468">
        <f>'Raw TDM'!J181+'Raw TDM'!Y181+'Raw TDM'!Z181+'Raw TDM'!AR181</f>
        <v>28876.802606999998</v>
      </c>
    </row>
    <row r="84" spans="1:5" x14ac:dyDescent="0.3">
      <c r="A84" s="449">
        <v>173</v>
      </c>
      <c r="B84" s="440"/>
      <c r="C84" s="440"/>
      <c r="D84" s="442" t="s">
        <v>451</v>
      </c>
      <c r="E84" s="468">
        <f>'Raw TDM'!J182+'Raw TDM'!Y182+'Raw TDM'!Z182+'Raw TDM'!AR182</f>
        <v>91766.251221000013</v>
      </c>
    </row>
    <row r="85" spans="1:5" x14ac:dyDescent="0.3">
      <c r="A85" s="449">
        <v>174</v>
      </c>
      <c r="B85" s="440"/>
      <c r="C85" s="440"/>
      <c r="D85" s="442" t="s">
        <v>1</v>
      </c>
      <c r="E85" s="468">
        <f>'Raw TDM'!J183+'Raw TDM'!Y183+'Raw TDM'!Z183+'Raw TDM'!AR183</f>
        <v>76807.496951000008</v>
      </c>
    </row>
    <row r="86" spans="1:5" x14ac:dyDescent="0.3">
      <c r="A86" s="449">
        <v>175</v>
      </c>
      <c r="B86" s="440"/>
      <c r="C86" s="440"/>
      <c r="D86" s="442" t="s">
        <v>452</v>
      </c>
      <c r="E86" s="468">
        <f>'Raw TDM'!J184+'Raw TDM'!Y184+'Raw TDM'!Z184+'Raw TDM'!AR184</f>
        <v>47702.608644</v>
      </c>
    </row>
    <row r="87" spans="1:5" x14ac:dyDescent="0.3">
      <c r="A87" s="449">
        <v>176</v>
      </c>
      <c r="B87" s="443"/>
      <c r="C87" s="443" t="s">
        <v>831</v>
      </c>
      <c r="D87" s="444" t="s">
        <v>0</v>
      </c>
      <c r="E87" s="468">
        <f>'Raw TDM'!J185+'Raw TDM'!Y185+'Raw TDM'!Z185+'Raw TDM'!AR185</f>
        <v>361.96899000000002</v>
      </c>
    </row>
    <row r="88" spans="1:5" x14ac:dyDescent="0.3">
      <c r="A88" s="449">
        <v>177</v>
      </c>
      <c r="B88" s="443"/>
      <c r="C88" s="443"/>
      <c r="D88" s="444" t="s">
        <v>451</v>
      </c>
      <c r="E88" s="468">
        <f>'Raw TDM'!J186+'Raw TDM'!Y186+'Raw TDM'!Z186+'Raw TDM'!AR186</f>
        <v>1406.9002660000001</v>
      </c>
    </row>
    <row r="89" spans="1:5" x14ac:dyDescent="0.3">
      <c r="A89" s="449">
        <v>178</v>
      </c>
      <c r="B89" s="443"/>
      <c r="C89" s="443"/>
      <c r="D89" s="444" t="s">
        <v>1</v>
      </c>
      <c r="E89" s="468">
        <f>'Raw TDM'!J187+'Raw TDM'!Y187+'Raw TDM'!Z187+'Raw TDM'!AR187</f>
        <v>1142.78719</v>
      </c>
    </row>
    <row r="90" spans="1:5" x14ac:dyDescent="0.3">
      <c r="A90" s="449">
        <v>179</v>
      </c>
      <c r="B90" s="443"/>
      <c r="C90" s="443"/>
      <c r="D90" s="444" t="s">
        <v>452</v>
      </c>
      <c r="E90" s="468">
        <f>'Raw TDM'!J188+'Raw TDM'!Y188+'Raw TDM'!Z188+'Raw TDM'!AR188</f>
        <v>656.82638099999997</v>
      </c>
    </row>
    <row r="91" spans="1:5" x14ac:dyDescent="0.3">
      <c r="A91" s="449">
        <v>180</v>
      </c>
      <c r="B91" s="440"/>
      <c r="C91" s="441" t="s">
        <v>832</v>
      </c>
      <c r="D91" s="442" t="s">
        <v>0</v>
      </c>
      <c r="E91" s="468">
        <f>'Raw TDM'!J189+'Raw TDM'!Y189+'Raw TDM'!Z189+'Raw TDM'!AR189</f>
        <v>4.069115</v>
      </c>
    </row>
    <row r="92" spans="1:5" x14ac:dyDescent="0.3">
      <c r="A92" s="449">
        <v>181</v>
      </c>
      <c r="B92" s="440"/>
      <c r="C92" s="440"/>
      <c r="D92" s="442" t="s">
        <v>451</v>
      </c>
      <c r="E92" s="468">
        <f>'Raw TDM'!J190+'Raw TDM'!Y190+'Raw TDM'!Z190+'Raw TDM'!AR190</f>
        <v>6.0979799999999997</v>
      </c>
    </row>
    <row r="93" spans="1:5" x14ac:dyDescent="0.3">
      <c r="A93" s="449">
        <v>182</v>
      </c>
      <c r="B93" s="440"/>
      <c r="C93" s="440"/>
      <c r="D93" s="442" t="s">
        <v>1</v>
      </c>
      <c r="E93" s="468">
        <f>'Raw TDM'!J191+'Raw TDM'!Y191+'Raw TDM'!Z191+'Raw TDM'!AR191</f>
        <v>12.066925000000001</v>
      </c>
    </row>
    <row r="94" spans="1:5" x14ac:dyDescent="0.3">
      <c r="A94" s="449">
        <v>183</v>
      </c>
      <c r="B94" s="440"/>
      <c r="C94" s="440"/>
      <c r="D94" s="442" t="s">
        <v>452</v>
      </c>
      <c r="E94" s="468">
        <f>'Raw TDM'!J192+'Raw TDM'!Y192+'Raw TDM'!Z192+'Raw TDM'!AR192</f>
        <v>0.18707099999999999</v>
      </c>
    </row>
    <row r="95" spans="1:5" x14ac:dyDescent="0.3">
      <c r="A95" s="449">
        <v>184</v>
      </c>
      <c r="B95" s="457" t="s">
        <v>4</v>
      </c>
      <c r="C95" s="457" t="s">
        <v>833</v>
      </c>
      <c r="D95" s="458" t="s">
        <v>0</v>
      </c>
      <c r="E95" s="468">
        <f>'Raw TDM'!J193+'Raw TDM'!Y193+'Raw TDM'!Z193+'Raw TDM'!AR193</f>
        <v>19897.222927000003</v>
      </c>
    </row>
    <row r="96" spans="1:5" x14ac:dyDescent="0.3">
      <c r="A96" s="449">
        <v>185</v>
      </c>
      <c r="B96" s="457"/>
      <c r="C96" s="457"/>
      <c r="D96" s="458" t="s">
        <v>451</v>
      </c>
      <c r="E96" s="468">
        <f>'Raw TDM'!J194+'Raw TDM'!Y194+'Raw TDM'!Z194+'Raw TDM'!AR194</f>
        <v>56543.301433000008</v>
      </c>
    </row>
    <row r="97" spans="1:5" x14ac:dyDescent="0.3">
      <c r="A97" s="449">
        <v>186</v>
      </c>
      <c r="B97" s="457"/>
      <c r="C97" s="457"/>
      <c r="D97" s="458" t="s">
        <v>1</v>
      </c>
      <c r="E97" s="468">
        <f>'Raw TDM'!J195+'Raw TDM'!Y195+'Raw TDM'!Z195+'Raw TDM'!AR195</f>
        <v>43023.158631999999</v>
      </c>
    </row>
    <row r="98" spans="1:5" x14ac:dyDescent="0.3">
      <c r="A98" s="449">
        <v>187</v>
      </c>
      <c r="B98" s="457"/>
      <c r="C98" s="457"/>
      <c r="D98" s="458" t="s">
        <v>452</v>
      </c>
      <c r="E98" s="468">
        <f>'Raw TDM'!J196+'Raw TDM'!Y196+'Raw TDM'!Z196+'Raw TDM'!AR196</f>
        <v>52574.271714000002</v>
      </c>
    </row>
    <row r="99" spans="1:5" x14ac:dyDescent="0.3">
      <c r="A99" s="449">
        <v>188</v>
      </c>
      <c r="B99" s="459"/>
      <c r="C99" s="459" t="s">
        <v>834</v>
      </c>
      <c r="D99" s="460" t="s">
        <v>0</v>
      </c>
      <c r="E99" s="468">
        <f>'Raw TDM'!J197+'Raw TDM'!Y197+'Raw TDM'!Z197+'Raw TDM'!AR197</f>
        <v>291.59112900000002</v>
      </c>
    </row>
    <row r="100" spans="1:5" x14ac:dyDescent="0.3">
      <c r="A100" s="449">
        <v>189</v>
      </c>
      <c r="B100" s="459"/>
      <c r="C100" s="459"/>
      <c r="D100" s="460" t="s">
        <v>451</v>
      </c>
      <c r="E100" s="468">
        <f>'Raw TDM'!J198+'Raw TDM'!Y198+'Raw TDM'!Z198+'Raw TDM'!AR198</f>
        <v>837.41932499999996</v>
      </c>
    </row>
    <row r="101" spans="1:5" x14ac:dyDescent="0.3">
      <c r="A101" s="449">
        <v>190</v>
      </c>
      <c r="B101" s="459"/>
      <c r="C101" s="459"/>
      <c r="D101" s="460" t="s">
        <v>1</v>
      </c>
      <c r="E101" s="468">
        <f>'Raw TDM'!J199+'Raw TDM'!Y199+'Raw TDM'!Z199+'Raw TDM'!AR199</f>
        <v>616.93008699999996</v>
      </c>
    </row>
    <row r="102" spans="1:5" x14ac:dyDescent="0.3">
      <c r="A102" s="449">
        <v>191</v>
      </c>
      <c r="B102" s="459"/>
      <c r="C102" s="459"/>
      <c r="D102" s="460" t="s">
        <v>452</v>
      </c>
      <c r="E102" s="468">
        <f>'Raw TDM'!J200+'Raw TDM'!Y200+'Raw TDM'!Z200+'Raw TDM'!AR200</f>
        <v>777.54275299999995</v>
      </c>
    </row>
    <row r="103" spans="1:5" x14ac:dyDescent="0.3">
      <c r="A103" s="449">
        <v>192</v>
      </c>
      <c r="B103" s="457"/>
      <c r="C103" s="457" t="s">
        <v>835</v>
      </c>
      <c r="D103" s="458" t="s">
        <v>0</v>
      </c>
      <c r="E103" s="468">
        <f>'Raw TDM'!J201+'Raw TDM'!Y201+'Raw TDM'!Z201+'Raw TDM'!AR201</f>
        <v>2.9454779999999996</v>
      </c>
    </row>
    <row r="104" spans="1:5" x14ac:dyDescent="0.3">
      <c r="A104" s="449">
        <v>193</v>
      </c>
      <c r="B104" s="457"/>
      <c r="C104" s="457"/>
      <c r="D104" s="458" t="s">
        <v>451</v>
      </c>
      <c r="E104" s="468">
        <f>'Raw TDM'!J202+'Raw TDM'!Y202+'Raw TDM'!Z202+'Raw TDM'!AR202</f>
        <v>4.5036819999999995</v>
      </c>
    </row>
    <row r="105" spans="1:5" x14ac:dyDescent="0.3">
      <c r="A105" s="449">
        <v>194</v>
      </c>
      <c r="B105" s="457"/>
      <c r="C105" s="457"/>
      <c r="D105" s="458" t="s">
        <v>1</v>
      </c>
      <c r="E105" s="468">
        <f>'Raw TDM'!J203+'Raw TDM'!Y203+'Raw TDM'!Z203+'Raw TDM'!AR203</f>
        <v>7.2715119999999995</v>
      </c>
    </row>
    <row r="106" spans="1:5" x14ac:dyDescent="0.3">
      <c r="A106" s="449">
        <v>195</v>
      </c>
      <c r="B106" s="457"/>
      <c r="C106" s="457"/>
      <c r="D106" s="458" t="s">
        <v>452</v>
      </c>
      <c r="E106" s="468">
        <f>'Raw TDM'!J204+'Raw TDM'!Y204+'Raw TDM'!Z204+'Raw TDM'!AR204</f>
        <v>0.341922</v>
      </c>
    </row>
    <row r="107" spans="1:5" ht="18.75" customHeight="1" x14ac:dyDescent="0.4">
      <c r="A107" s="449">
        <v>98</v>
      </c>
      <c r="B107" s="445" t="s">
        <v>467</v>
      </c>
      <c r="C107" s="446">
        <v>2040</v>
      </c>
      <c r="D107" s="447"/>
      <c r="E107" s="469"/>
    </row>
    <row r="108" spans="1:5" x14ac:dyDescent="0.3">
      <c r="A108" s="449">
        <v>99</v>
      </c>
      <c r="B108" s="440" t="s">
        <v>464</v>
      </c>
      <c r="C108" s="441" t="s">
        <v>517</v>
      </c>
      <c r="D108" s="442" t="s">
        <v>0</v>
      </c>
      <c r="E108" s="468">
        <f>'Raw TDM'!J206+'Raw TDM'!Y206+'Raw TDM'!Z206+'Raw TDM'!AR206</f>
        <v>80939.001885000005</v>
      </c>
    </row>
    <row r="109" spans="1:5" x14ac:dyDescent="0.3">
      <c r="A109" s="449">
        <v>100</v>
      </c>
      <c r="B109" s="440"/>
      <c r="C109" s="441"/>
      <c r="D109" s="442" t="s">
        <v>451</v>
      </c>
      <c r="E109" s="468">
        <f>'Raw TDM'!J207+'Raw TDM'!Y207+'Raw TDM'!Z207+'Raw TDM'!AR207</f>
        <v>290803.93549599999</v>
      </c>
    </row>
    <row r="110" spans="1:5" x14ac:dyDescent="0.3">
      <c r="A110" s="449">
        <v>101</v>
      </c>
      <c r="B110" s="440"/>
      <c r="C110" s="441"/>
      <c r="D110" s="442" t="s">
        <v>1</v>
      </c>
      <c r="E110" s="468">
        <f>'Raw TDM'!J208+'Raw TDM'!Y208+'Raw TDM'!Z208+'Raw TDM'!AR208</f>
        <v>233007.50619400002</v>
      </c>
    </row>
    <row r="111" spans="1:5" x14ac:dyDescent="0.3">
      <c r="A111" s="449">
        <v>102</v>
      </c>
      <c r="B111" s="440"/>
      <c r="C111" s="441"/>
      <c r="D111" s="442" t="s">
        <v>452</v>
      </c>
      <c r="E111" s="468">
        <f>'Raw TDM'!J209+'Raw TDM'!Y209+'Raw TDM'!Z209+'Raw TDM'!AR209</f>
        <v>141874.57968</v>
      </c>
    </row>
    <row r="112" spans="1:5" x14ac:dyDescent="0.3">
      <c r="A112" s="449">
        <v>103</v>
      </c>
      <c r="B112" s="443"/>
      <c r="C112" s="443" t="s">
        <v>518</v>
      </c>
      <c r="D112" s="444" t="s">
        <v>0</v>
      </c>
      <c r="E112" s="468">
        <f>'Raw TDM'!J210+'Raw TDM'!Y210+'Raw TDM'!Z210+'Raw TDM'!AR210</f>
        <v>1549.0883409999999</v>
      </c>
    </row>
    <row r="113" spans="1:5" x14ac:dyDescent="0.3">
      <c r="A113" s="449">
        <v>104</v>
      </c>
      <c r="B113" s="443"/>
      <c r="C113" s="443"/>
      <c r="D113" s="444" t="s">
        <v>451</v>
      </c>
      <c r="E113" s="468">
        <f>'Raw TDM'!J211+'Raw TDM'!Y211+'Raw TDM'!Z211+'Raw TDM'!AR211</f>
        <v>5571.3837519999997</v>
      </c>
    </row>
    <row r="114" spans="1:5" x14ac:dyDescent="0.3">
      <c r="A114" s="449">
        <v>105</v>
      </c>
      <c r="B114" s="443"/>
      <c r="C114" s="443"/>
      <c r="D114" s="444" t="s">
        <v>1</v>
      </c>
      <c r="E114" s="468">
        <f>'Raw TDM'!J212+'Raw TDM'!Y212+'Raw TDM'!Z212+'Raw TDM'!AR212</f>
        <v>4488.9996760000004</v>
      </c>
    </row>
    <row r="115" spans="1:5" x14ac:dyDescent="0.3">
      <c r="A115" s="449">
        <v>106</v>
      </c>
      <c r="B115" s="443"/>
      <c r="C115" s="443"/>
      <c r="D115" s="444" t="s">
        <v>452</v>
      </c>
      <c r="E115" s="468">
        <f>'Raw TDM'!J213+'Raw TDM'!Y213+'Raw TDM'!Z213+'Raw TDM'!AR213</f>
        <v>2705.3239520000002</v>
      </c>
    </row>
    <row r="116" spans="1:5" x14ac:dyDescent="0.3">
      <c r="A116" s="449">
        <v>107</v>
      </c>
      <c r="B116" s="440"/>
      <c r="C116" s="441" t="s">
        <v>519</v>
      </c>
      <c r="D116" s="442" t="s">
        <v>0</v>
      </c>
      <c r="E116" s="468">
        <f>'Raw TDM'!J214+'Raw TDM'!Y214+'Raw TDM'!Z214+'Raw TDM'!AR214</f>
        <v>13.191647</v>
      </c>
    </row>
    <row r="117" spans="1:5" x14ac:dyDescent="0.3">
      <c r="A117" s="449">
        <v>108</v>
      </c>
      <c r="B117" s="440"/>
      <c r="C117" s="441"/>
      <c r="D117" s="442" t="s">
        <v>451</v>
      </c>
      <c r="E117" s="468">
        <f>'Raw TDM'!J215+'Raw TDM'!Y215+'Raw TDM'!Z215+'Raw TDM'!AR215</f>
        <v>26.059612000000001</v>
      </c>
    </row>
    <row r="118" spans="1:5" x14ac:dyDescent="0.3">
      <c r="A118" s="449">
        <v>109</v>
      </c>
      <c r="B118" s="440"/>
      <c r="C118" s="441"/>
      <c r="D118" s="442" t="s">
        <v>1</v>
      </c>
      <c r="E118" s="468">
        <f>'Raw TDM'!J216+'Raw TDM'!Y216+'Raw TDM'!Z216+'Raw TDM'!AR216</f>
        <v>46.387017</v>
      </c>
    </row>
    <row r="119" spans="1:5" x14ac:dyDescent="0.3">
      <c r="A119" s="449">
        <v>110</v>
      </c>
      <c r="B119" s="440"/>
      <c r="C119" s="441"/>
      <c r="D119" s="442" t="s">
        <v>452</v>
      </c>
      <c r="E119" s="468">
        <f>'Raw TDM'!J217+'Raw TDM'!Y217+'Raw TDM'!Z217+'Raw TDM'!AR217</f>
        <v>0.61149500000000001</v>
      </c>
    </row>
    <row r="120" spans="1:5" x14ac:dyDescent="0.3">
      <c r="A120" s="449">
        <v>111</v>
      </c>
      <c r="B120" s="457" t="s">
        <v>2</v>
      </c>
      <c r="C120" s="457" t="s">
        <v>520</v>
      </c>
      <c r="D120" s="458" t="s">
        <v>0</v>
      </c>
      <c r="E120" s="468">
        <f>'Raw TDM'!J218+'Raw TDM'!Y218+'Raw TDM'!Z218+'Raw TDM'!AR218</f>
        <v>59384.481866000009</v>
      </c>
    </row>
    <row r="121" spans="1:5" x14ac:dyDescent="0.3">
      <c r="A121" s="449">
        <v>112</v>
      </c>
      <c r="B121" s="457"/>
      <c r="C121" s="457"/>
      <c r="D121" s="458" t="s">
        <v>451</v>
      </c>
      <c r="E121" s="468">
        <f>'Raw TDM'!J219+'Raw TDM'!Y219+'Raw TDM'!Z219+'Raw TDM'!AR219</f>
        <v>69703.673779000004</v>
      </c>
    </row>
    <row r="122" spans="1:5" x14ac:dyDescent="0.3">
      <c r="A122" s="449">
        <v>113</v>
      </c>
      <c r="B122" s="457"/>
      <c r="C122" s="457"/>
      <c r="D122" s="458" t="s">
        <v>1</v>
      </c>
      <c r="E122" s="468">
        <f>'Raw TDM'!J220+'Raw TDM'!Y220+'Raw TDM'!Z220+'Raw TDM'!AR220</f>
        <v>106222.939954</v>
      </c>
    </row>
    <row r="123" spans="1:5" x14ac:dyDescent="0.3">
      <c r="A123" s="449">
        <v>114</v>
      </c>
      <c r="B123" s="457"/>
      <c r="C123" s="457"/>
      <c r="D123" s="458" t="s">
        <v>452</v>
      </c>
      <c r="E123" s="468">
        <f>'Raw TDM'!J221+'Raw TDM'!Y221+'Raw TDM'!Z221+'Raw TDM'!AR221</f>
        <v>67282.960877999998</v>
      </c>
    </row>
    <row r="124" spans="1:5" x14ac:dyDescent="0.3">
      <c r="A124" s="449">
        <v>115</v>
      </c>
      <c r="B124" s="459"/>
      <c r="C124" s="459" t="s">
        <v>521</v>
      </c>
      <c r="D124" s="460" t="s">
        <v>0</v>
      </c>
      <c r="E124" s="468">
        <f>'Raw TDM'!J222+'Raw TDM'!Y222+'Raw TDM'!Z222+'Raw TDM'!AR222</f>
        <v>1146.191836</v>
      </c>
    </row>
    <row r="125" spans="1:5" x14ac:dyDescent="0.3">
      <c r="A125" s="449">
        <v>116</v>
      </c>
      <c r="B125" s="459"/>
      <c r="C125" s="459"/>
      <c r="D125" s="460" t="s">
        <v>451</v>
      </c>
      <c r="E125" s="468">
        <f>'Raw TDM'!J223+'Raw TDM'!Y223+'Raw TDM'!Z223+'Raw TDM'!AR223</f>
        <v>1339.5450410000001</v>
      </c>
    </row>
    <row r="126" spans="1:5" x14ac:dyDescent="0.3">
      <c r="A126" s="449">
        <v>117</v>
      </c>
      <c r="B126" s="459"/>
      <c r="C126" s="459"/>
      <c r="D126" s="460" t="s">
        <v>1</v>
      </c>
      <c r="E126" s="468">
        <f>'Raw TDM'!J224+'Raw TDM'!Y224+'Raw TDM'!Z224+'Raw TDM'!AR224</f>
        <v>2054.0212860000001</v>
      </c>
    </row>
    <row r="127" spans="1:5" x14ac:dyDescent="0.3">
      <c r="A127" s="449">
        <v>118</v>
      </c>
      <c r="B127" s="459"/>
      <c r="C127" s="459"/>
      <c r="D127" s="460" t="s">
        <v>452</v>
      </c>
      <c r="E127" s="468">
        <f>'Raw TDM'!J225+'Raw TDM'!Y225+'Raw TDM'!Z225+'Raw TDM'!AR225</f>
        <v>1287.2055800000001</v>
      </c>
    </row>
    <row r="128" spans="1:5" x14ac:dyDescent="0.3">
      <c r="A128" s="449">
        <v>119</v>
      </c>
      <c r="B128" s="457"/>
      <c r="C128" s="457" t="s">
        <v>522</v>
      </c>
      <c r="D128" s="458" t="s">
        <v>0</v>
      </c>
      <c r="E128" s="468">
        <f>'Raw TDM'!J226+'Raw TDM'!Y226+'Raw TDM'!Z226+'Raw TDM'!AR226</f>
        <v>9.3581189999999985</v>
      </c>
    </row>
    <row r="129" spans="1:5" x14ac:dyDescent="0.3">
      <c r="A129" s="449">
        <v>120</v>
      </c>
      <c r="B129" s="457"/>
      <c r="C129" s="457"/>
      <c r="D129" s="458" t="s">
        <v>451</v>
      </c>
      <c r="E129" s="468">
        <f>'Raw TDM'!J227+'Raw TDM'!Y227+'Raw TDM'!Z227+'Raw TDM'!AR227</f>
        <v>5.7321150000000003</v>
      </c>
    </row>
    <row r="130" spans="1:5" x14ac:dyDescent="0.3">
      <c r="A130" s="449">
        <v>121</v>
      </c>
      <c r="B130" s="457"/>
      <c r="C130" s="457"/>
      <c r="D130" s="458" t="s">
        <v>1</v>
      </c>
      <c r="E130" s="468">
        <f>'Raw TDM'!J228+'Raw TDM'!Y228+'Raw TDM'!Z228+'Raw TDM'!AR228</f>
        <v>21.008759999999999</v>
      </c>
    </row>
    <row r="131" spans="1:5" x14ac:dyDescent="0.3">
      <c r="A131" s="449">
        <v>122</v>
      </c>
      <c r="B131" s="457"/>
      <c r="C131" s="457"/>
      <c r="D131" s="458" t="s">
        <v>452</v>
      </c>
      <c r="E131" s="468">
        <f>'Raw TDM'!J229+'Raw TDM'!Y229+'Raw TDM'!Z229+'Raw TDM'!AR229</f>
        <v>0.258801</v>
      </c>
    </row>
    <row r="132" spans="1:5" x14ac:dyDescent="0.3">
      <c r="A132" s="449">
        <v>123</v>
      </c>
      <c r="B132" s="440" t="s">
        <v>3</v>
      </c>
      <c r="C132" s="441" t="s">
        <v>523</v>
      </c>
      <c r="D132" s="442" t="s">
        <v>0</v>
      </c>
      <c r="E132" s="468">
        <f>'Raw TDM'!J230+'Raw TDM'!Y230+'Raw TDM'!Z230+'Raw TDM'!AR230</f>
        <v>36009.829363000004</v>
      </c>
    </row>
    <row r="133" spans="1:5" x14ac:dyDescent="0.3">
      <c r="A133" s="449">
        <v>124</v>
      </c>
      <c r="B133" s="440"/>
      <c r="C133" s="440"/>
      <c r="D133" s="442" t="s">
        <v>451</v>
      </c>
      <c r="E133" s="468">
        <f>'Raw TDM'!J231+'Raw TDM'!Y231+'Raw TDM'!Z231+'Raw TDM'!AR231</f>
        <v>112493.624889</v>
      </c>
    </row>
    <row r="134" spans="1:5" x14ac:dyDescent="0.3">
      <c r="A134" s="449">
        <v>125</v>
      </c>
      <c r="B134" s="440"/>
      <c r="C134" s="440"/>
      <c r="D134" s="442" t="s">
        <v>1</v>
      </c>
      <c r="E134" s="468">
        <f>'Raw TDM'!J232+'Raw TDM'!Y232+'Raw TDM'!Z232+'Raw TDM'!AR232</f>
        <v>94404.978141</v>
      </c>
    </row>
    <row r="135" spans="1:5" x14ac:dyDescent="0.3">
      <c r="A135" s="449">
        <v>126</v>
      </c>
      <c r="B135" s="440"/>
      <c r="C135" s="440"/>
      <c r="D135" s="442" t="s">
        <v>452</v>
      </c>
      <c r="E135" s="468">
        <f>'Raw TDM'!J233+'Raw TDM'!Y233+'Raw TDM'!Z233+'Raw TDM'!AR233</f>
        <v>58378.849726000008</v>
      </c>
    </row>
    <row r="136" spans="1:5" x14ac:dyDescent="0.3">
      <c r="A136" s="449">
        <v>127</v>
      </c>
      <c r="B136" s="443"/>
      <c r="C136" s="443" t="s">
        <v>524</v>
      </c>
      <c r="D136" s="444" t="s">
        <v>0</v>
      </c>
      <c r="E136" s="468">
        <f>'Raw TDM'!J234+'Raw TDM'!Y234+'Raw TDM'!Z234+'Raw TDM'!AR234</f>
        <v>688.12806399999999</v>
      </c>
    </row>
    <row r="137" spans="1:5" x14ac:dyDescent="0.3">
      <c r="A137" s="449">
        <v>128</v>
      </c>
      <c r="B137" s="443"/>
      <c r="C137" s="443"/>
      <c r="D137" s="444" t="s">
        <v>451</v>
      </c>
      <c r="E137" s="468">
        <f>'Raw TDM'!J235+'Raw TDM'!Y235+'Raw TDM'!Z235+'Raw TDM'!AR235</f>
        <v>2153.1129270000001</v>
      </c>
    </row>
    <row r="138" spans="1:5" x14ac:dyDescent="0.3">
      <c r="A138" s="449">
        <v>129</v>
      </c>
      <c r="B138" s="443"/>
      <c r="C138" s="443"/>
      <c r="D138" s="444" t="s">
        <v>1</v>
      </c>
      <c r="E138" s="468">
        <f>'Raw TDM'!J236+'Raw TDM'!Y236+'Raw TDM'!Z236+'Raw TDM'!AR236</f>
        <v>1815.8126579999998</v>
      </c>
    </row>
    <row r="139" spans="1:5" x14ac:dyDescent="0.3">
      <c r="A139" s="449">
        <v>130</v>
      </c>
      <c r="B139" s="443"/>
      <c r="C139" s="443"/>
      <c r="D139" s="444" t="s">
        <v>452</v>
      </c>
      <c r="E139" s="468">
        <f>'Raw TDM'!J237+'Raw TDM'!Y237+'Raw TDM'!Z237+'Raw TDM'!AR237</f>
        <v>1111.036321</v>
      </c>
    </row>
    <row r="140" spans="1:5" x14ac:dyDescent="0.3">
      <c r="A140" s="449">
        <v>131</v>
      </c>
      <c r="B140" s="440"/>
      <c r="C140" s="441" t="s">
        <v>525</v>
      </c>
      <c r="D140" s="442" t="s">
        <v>0</v>
      </c>
      <c r="E140" s="468">
        <f>'Raw TDM'!J238+'Raw TDM'!Y238+'Raw TDM'!Z238+'Raw TDM'!AR238</f>
        <v>5.4171659999999999</v>
      </c>
    </row>
    <row r="141" spans="1:5" x14ac:dyDescent="0.3">
      <c r="A141" s="449">
        <v>132</v>
      </c>
      <c r="B141" s="440"/>
      <c r="C141" s="440"/>
      <c r="D141" s="442" t="s">
        <v>451</v>
      </c>
      <c r="E141" s="468">
        <f>'Raw TDM'!J239+'Raw TDM'!Y239+'Raw TDM'!Z239+'Raw TDM'!AR239</f>
        <v>9.8041839999999993</v>
      </c>
    </row>
    <row r="142" spans="1:5" x14ac:dyDescent="0.3">
      <c r="A142" s="449">
        <v>133</v>
      </c>
      <c r="B142" s="440"/>
      <c r="C142" s="440"/>
      <c r="D142" s="442" t="s">
        <v>1</v>
      </c>
      <c r="E142" s="468">
        <f>'Raw TDM'!J240+'Raw TDM'!Y240+'Raw TDM'!Z240+'Raw TDM'!AR240</f>
        <v>18.004456999999999</v>
      </c>
    </row>
    <row r="143" spans="1:5" x14ac:dyDescent="0.3">
      <c r="A143" s="449">
        <v>134</v>
      </c>
      <c r="B143" s="440"/>
      <c r="C143" s="440"/>
      <c r="D143" s="442" t="s">
        <v>452</v>
      </c>
      <c r="E143" s="468">
        <f>'Raw TDM'!J241+'Raw TDM'!Y241+'Raw TDM'!Z241+'Raw TDM'!AR241</f>
        <v>0.24612600000000001</v>
      </c>
    </row>
    <row r="144" spans="1:5" x14ac:dyDescent="0.3">
      <c r="A144" s="449">
        <v>135</v>
      </c>
      <c r="B144" s="457" t="s">
        <v>4</v>
      </c>
      <c r="C144" s="457" t="s">
        <v>526</v>
      </c>
      <c r="D144" s="458" t="s">
        <v>0</v>
      </c>
      <c r="E144" s="468">
        <f>'Raw TDM'!J242+'Raw TDM'!Y242+'Raw TDM'!Z242+'Raw TDM'!AR242</f>
        <v>20982.042580000001</v>
      </c>
    </row>
    <row r="145" spans="1:5" x14ac:dyDescent="0.3">
      <c r="A145" s="449">
        <v>136</v>
      </c>
      <c r="B145" s="457"/>
      <c r="C145" s="457"/>
      <c r="D145" s="458" t="s">
        <v>451</v>
      </c>
      <c r="E145" s="468">
        <f>'Raw TDM'!J243+'Raw TDM'!Y243+'Raw TDM'!Z243+'Raw TDM'!AR243</f>
        <v>58884.327045000005</v>
      </c>
    </row>
    <row r="146" spans="1:5" x14ac:dyDescent="0.3">
      <c r="A146" s="449">
        <v>137</v>
      </c>
      <c r="B146" s="457"/>
      <c r="C146" s="457"/>
      <c r="D146" s="458" t="s">
        <v>1</v>
      </c>
      <c r="E146" s="468">
        <f>'Raw TDM'!J244+'Raw TDM'!Y244+'Raw TDM'!Z244+'Raw TDM'!AR244</f>
        <v>45163.964427999999</v>
      </c>
    </row>
    <row r="147" spans="1:5" x14ac:dyDescent="0.3">
      <c r="A147" s="449">
        <v>138</v>
      </c>
      <c r="B147" s="457"/>
      <c r="C147" s="457"/>
      <c r="D147" s="458" t="s">
        <v>452</v>
      </c>
      <c r="E147" s="468">
        <f>'Raw TDM'!J245+'Raw TDM'!Y245+'Raw TDM'!Z245+'Raw TDM'!AR245</f>
        <v>54449.789172999997</v>
      </c>
    </row>
    <row r="148" spans="1:5" x14ac:dyDescent="0.3">
      <c r="A148" s="449">
        <v>139</v>
      </c>
      <c r="B148" s="459"/>
      <c r="C148" s="459" t="s">
        <v>527</v>
      </c>
      <c r="D148" s="460" t="s">
        <v>0</v>
      </c>
      <c r="E148" s="468">
        <f>'Raw TDM'!J246+'Raw TDM'!Y246+'Raw TDM'!Z246+'Raw TDM'!AR246</f>
        <v>379.46247799999998</v>
      </c>
    </row>
    <row r="149" spans="1:5" x14ac:dyDescent="0.3">
      <c r="A149" s="449">
        <v>140</v>
      </c>
      <c r="B149" s="459"/>
      <c r="C149" s="459"/>
      <c r="D149" s="460" t="s">
        <v>451</v>
      </c>
      <c r="E149" s="468">
        <f>'Raw TDM'!J247+'Raw TDM'!Y247+'Raw TDM'!Z247+'Raw TDM'!AR247</f>
        <v>1047.284564</v>
      </c>
    </row>
    <row r="150" spans="1:5" x14ac:dyDescent="0.3">
      <c r="A150" s="449">
        <v>141</v>
      </c>
      <c r="B150" s="459"/>
      <c r="C150" s="459"/>
      <c r="D150" s="460" t="s">
        <v>1</v>
      </c>
      <c r="E150" s="468">
        <f>'Raw TDM'!J248+'Raw TDM'!Y248+'Raw TDM'!Z248+'Raw TDM'!AR248</f>
        <v>814.38216800000009</v>
      </c>
    </row>
    <row r="151" spans="1:5" x14ac:dyDescent="0.3">
      <c r="A151" s="449">
        <v>142</v>
      </c>
      <c r="B151" s="459"/>
      <c r="C151" s="459"/>
      <c r="D151" s="460" t="s">
        <v>452</v>
      </c>
      <c r="E151" s="468">
        <f>'Raw TDM'!J249+'Raw TDM'!Y249+'Raw TDM'!Z249+'Raw TDM'!AR249</f>
        <v>957.27442300000007</v>
      </c>
    </row>
    <row r="152" spans="1:5" x14ac:dyDescent="0.3">
      <c r="A152" s="449">
        <v>143</v>
      </c>
      <c r="B152" s="457"/>
      <c r="C152" s="457" t="s">
        <v>528</v>
      </c>
      <c r="D152" s="458" t="s">
        <v>0</v>
      </c>
      <c r="E152" s="468">
        <f>'Raw TDM'!J250+'Raw TDM'!Y250+'Raw TDM'!Z250+'Raw TDM'!AR250</f>
        <v>2.3048919999999997</v>
      </c>
    </row>
    <row r="153" spans="1:5" x14ac:dyDescent="0.3">
      <c r="A153" s="449">
        <v>144</v>
      </c>
      <c r="B153" s="457"/>
      <c r="C153" s="457"/>
      <c r="D153" s="458" t="s">
        <v>451</v>
      </c>
      <c r="E153" s="468">
        <f>'Raw TDM'!J251+'Raw TDM'!Y251+'Raw TDM'!Z251+'Raw TDM'!AR251</f>
        <v>5.1664449999999995</v>
      </c>
    </row>
    <row r="154" spans="1:5" x14ac:dyDescent="0.3">
      <c r="A154" s="449">
        <v>145</v>
      </c>
      <c r="B154" s="457"/>
      <c r="C154" s="457"/>
      <c r="D154" s="458" t="s">
        <v>1</v>
      </c>
      <c r="E154" s="468">
        <f>'Raw TDM'!J252+'Raw TDM'!Y252+'Raw TDM'!Z252+'Raw TDM'!AR252</f>
        <v>7.0435650000000001</v>
      </c>
    </row>
    <row r="155" spans="1:5" x14ac:dyDescent="0.3">
      <c r="A155" s="449">
        <v>146</v>
      </c>
      <c r="B155" s="457"/>
      <c r="C155" s="457"/>
      <c r="D155" s="458" t="s">
        <v>452</v>
      </c>
      <c r="E155" s="468">
        <f>'Raw TDM'!J253+'Raw TDM'!Y253+'Raw TDM'!Z253+'Raw TDM'!AR253</f>
        <v>0.361871</v>
      </c>
    </row>
    <row r="156" spans="1:5" ht="18.75" customHeight="1" x14ac:dyDescent="0.4">
      <c r="A156" s="449">
        <v>147</v>
      </c>
      <c r="B156" s="445" t="s">
        <v>751</v>
      </c>
      <c r="C156" s="446">
        <v>2040</v>
      </c>
      <c r="D156" s="447"/>
      <c r="E156" s="469"/>
    </row>
    <row r="157" spans="1:5" x14ac:dyDescent="0.3">
      <c r="A157" s="449">
        <v>148</v>
      </c>
      <c r="B157" s="440" t="s">
        <v>464</v>
      </c>
      <c r="C157" s="441" t="s">
        <v>836</v>
      </c>
      <c r="D157" s="442" t="s">
        <v>0</v>
      </c>
      <c r="E157" s="468">
        <f>'Raw TDM'!J353+'Raw TDM'!Y353+'Raw TDM'!Z353+'Raw TDM'!AR353</f>
        <v>85654.190480999998</v>
      </c>
    </row>
    <row r="158" spans="1:5" x14ac:dyDescent="0.3">
      <c r="A158" s="449">
        <v>149</v>
      </c>
      <c r="B158" s="440"/>
      <c r="C158" s="441"/>
      <c r="D158" s="442" t="s">
        <v>451</v>
      </c>
      <c r="E158" s="468">
        <f>'Raw TDM'!J354+'Raw TDM'!Y354+'Raw TDM'!Z354+'Raw TDM'!AR354</f>
        <v>306145.33945000003</v>
      </c>
    </row>
    <row r="159" spans="1:5" x14ac:dyDescent="0.3">
      <c r="A159" s="449">
        <v>150</v>
      </c>
      <c r="B159" s="440"/>
      <c r="C159" s="441"/>
      <c r="D159" s="442" t="s">
        <v>1</v>
      </c>
      <c r="E159" s="468">
        <f>'Raw TDM'!J355+'Raw TDM'!Y355+'Raw TDM'!Z355+'Raw TDM'!AR355</f>
        <v>244837.151656</v>
      </c>
    </row>
    <row r="160" spans="1:5" x14ac:dyDescent="0.3">
      <c r="A160" s="449">
        <v>151</v>
      </c>
      <c r="B160" s="440"/>
      <c r="C160" s="441"/>
      <c r="D160" s="442" t="s">
        <v>452</v>
      </c>
      <c r="E160" s="468">
        <f>'Raw TDM'!J356+'Raw TDM'!Y356+'Raw TDM'!Z356+'Raw TDM'!AR356</f>
        <v>149521.22472200001</v>
      </c>
    </row>
    <row r="161" spans="1:5" x14ac:dyDescent="0.3">
      <c r="A161" s="449">
        <v>152</v>
      </c>
      <c r="B161" s="443"/>
      <c r="C161" s="443" t="s">
        <v>837</v>
      </c>
      <c r="D161" s="444" t="s">
        <v>0</v>
      </c>
      <c r="E161" s="468">
        <f>'Raw TDM'!J357+'Raw TDM'!Y357+'Raw TDM'!Z357+'Raw TDM'!AR357</f>
        <v>1618.050999</v>
      </c>
    </row>
    <row r="162" spans="1:5" x14ac:dyDescent="0.3">
      <c r="A162" s="449">
        <v>153</v>
      </c>
      <c r="B162" s="443"/>
      <c r="C162" s="443"/>
      <c r="D162" s="444" t="s">
        <v>451</v>
      </c>
      <c r="E162" s="468">
        <f>'Raw TDM'!J358+'Raw TDM'!Y358+'Raw TDM'!Z358+'Raw TDM'!AR358</f>
        <v>5492.5830459999997</v>
      </c>
    </row>
    <row r="163" spans="1:5" x14ac:dyDescent="0.3">
      <c r="A163" s="449">
        <v>154</v>
      </c>
      <c r="B163" s="443"/>
      <c r="C163" s="443"/>
      <c r="D163" s="444" t="s">
        <v>1</v>
      </c>
      <c r="E163" s="468">
        <f>'Raw TDM'!J359+'Raw TDM'!Y359+'Raw TDM'!Z359+'Raw TDM'!AR359</f>
        <v>4461.186099999999</v>
      </c>
    </row>
    <row r="164" spans="1:5" x14ac:dyDescent="0.3">
      <c r="A164" s="449">
        <v>155</v>
      </c>
      <c r="B164" s="443"/>
      <c r="C164" s="443"/>
      <c r="D164" s="444" t="s">
        <v>452</v>
      </c>
      <c r="E164" s="468">
        <f>'Raw TDM'!J360+'Raw TDM'!Y360+'Raw TDM'!Z360+'Raw TDM'!AR360</f>
        <v>2713.2618670000002</v>
      </c>
    </row>
    <row r="165" spans="1:5" x14ac:dyDescent="0.3">
      <c r="A165" s="449">
        <v>156</v>
      </c>
      <c r="B165" s="440"/>
      <c r="C165" s="441" t="s">
        <v>838</v>
      </c>
      <c r="D165" s="442" t="s">
        <v>0</v>
      </c>
      <c r="E165" s="468">
        <f>'Raw TDM'!J361+'Raw TDM'!Y361+'Raw TDM'!Z361+'Raw TDM'!AR361</f>
        <v>14.751961999999999</v>
      </c>
    </row>
    <row r="166" spans="1:5" x14ac:dyDescent="0.3">
      <c r="A166" s="449">
        <v>157</v>
      </c>
      <c r="B166" s="440"/>
      <c r="C166" s="441"/>
      <c r="D166" s="442" t="s">
        <v>451</v>
      </c>
      <c r="E166" s="468">
        <f>'Raw TDM'!J362+'Raw TDM'!Y362+'Raw TDM'!Z362+'Raw TDM'!AR362</f>
        <v>30.666773999999997</v>
      </c>
    </row>
    <row r="167" spans="1:5" x14ac:dyDescent="0.3">
      <c r="A167" s="449">
        <v>158</v>
      </c>
      <c r="B167" s="440"/>
      <c r="C167" s="441"/>
      <c r="D167" s="442" t="s">
        <v>1</v>
      </c>
      <c r="E167" s="468">
        <f>'Raw TDM'!J363+'Raw TDM'!Y363+'Raw TDM'!Z363+'Raw TDM'!AR363</f>
        <v>51.785550000000001</v>
      </c>
    </row>
    <row r="168" spans="1:5" x14ac:dyDescent="0.3">
      <c r="A168" s="449">
        <v>159</v>
      </c>
      <c r="B168" s="440"/>
      <c r="C168" s="441"/>
      <c r="D168" s="442" t="s">
        <v>452</v>
      </c>
      <c r="E168" s="468">
        <f>'Raw TDM'!J364+'Raw TDM'!Y364+'Raw TDM'!Z364+'Raw TDM'!AR364</f>
        <v>0.80900799999999995</v>
      </c>
    </row>
    <row r="169" spans="1:5" x14ac:dyDescent="0.3">
      <c r="A169" s="449">
        <v>160</v>
      </c>
      <c r="B169" s="457" t="s">
        <v>2</v>
      </c>
      <c r="C169" s="457" t="s">
        <v>839</v>
      </c>
      <c r="D169" s="458" t="s">
        <v>0</v>
      </c>
      <c r="E169" s="468">
        <f>'Raw TDM'!J365+'Raw TDM'!Y365+'Raw TDM'!Z365+'Raw TDM'!AR365</f>
        <v>53307.403619000004</v>
      </c>
    </row>
    <row r="170" spans="1:5" x14ac:dyDescent="0.3">
      <c r="A170" s="449">
        <v>161</v>
      </c>
      <c r="B170" s="457"/>
      <c r="C170" s="457"/>
      <c r="D170" s="458" t="s">
        <v>451</v>
      </c>
      <c r="E170" s="468">
        <f>'Raw TDM'!J366+'Raw TDM'!Y366+'Raw TDM'!Z366+'Raw TDM'!AR366</f>
        <v>63472.368715000004</v>
      </c>
    </row>
    <row r="171" spans="1:5" x14ac:dyDescent="0.3">
      <c r="A171" s="449">
        <v>162</v>
      </c>
      <c r="B171" s="457"/>
      <c r="C171" s="457"/>
      <c r="D171" s="458" t="s">
        <v>1</v>
      </c>
      <c r="E171" s="468">
        <f>'Raw TDM'!J367+'Raw TDM'!Y367+'Raw TDM'!Z367+'Raw TDM'!AR367</f>
        <v>90653.044918</v>
      </c>
    </row>
    <row r="172" spans="1:5" x14ac:dyDescent="0.3">
      <c r="A172" s="449">
        <v>163</v>
      </c>
      <c r="B172" s="457"/>
      <c r="C172" s="457"/>
      <c r="D172" s="458" t="s">
        <v>452</v>
      </c>
      <c r="E172" s="468">
        <f>'Raw TDM'!J368+'Raw TDM'!Y368+'Raw TDM'!Z368+'Raw TDM'!AR368</f>
        <v>61655.602509000004</v>
      </c>
    </row>
    <row r="173" spans="1:5" x14ac:dyDescent="0.3">
      <c r="A173" s="449">
        <v>164</v>
      </c>
      <c r="B173" s="459"/>
      <c r="C173" s="459" t="s">
        <v>840</v>
      </c>
      <c r="D173" s="460" t="s">
        <v>0</v>
      </c>
      <c r="E173" s="468">
        <f>'Raw TDM'!J369+'Raw TDM'!Y369+'Raw TDM'!Z369+'Raw TDM'!AR369</f>
        <v>978.91332399999999</v>
      </c>
    </row>
    <row r="174" spans="1:5" x14ac:dyDescent="0.3">
      <c r="A174" s="449">
        <v>165</v>
      </c>
      <c r="B174" s="459"/>
      <c r="C174" s="459"/>
      <c r="D174" s="460" t="s">
        <v>451</v>
      </c>
      <c r="E174" s="468">
        <f>'Raw TDM'!J370+'Raw TDM'!Y370+'Raw TDM'!Z370+'Raw TDM'!AR370</f>
        <v>1185.0078290000001</v>
      </c>
    </row>
    <row r="175" spans="1:5" x14ac:dyDescent="0.3">
      <c r="A175" s="449">
        <v>166</v>
      </c>
      <c r="B175" s="459"/>
      <c r="C175" s="459"/>
      <c r="D175" s="460" t="s">
        <v>1</v>
      </c>
      <c r="E175" s="468">
        <f>'Raw TDM'!J371+'Raw TDM'!Y371+'Raw TDM'!Z371+'Raw TDM'!AR371</f>
        <v>1969.067992</v>
      </c>
    </row>
    <row r="176" spans="1:5" x14ac:dyDescent="0.3">
      <c r="A176" s="449">
        <v>167</v>
      </c>
      <c r="B176" s="459"/>
      <c r="C176" s="459"/>
      <c r="D176" s="460" t="s">
        <v>452</v>
      </c>
      <c r="E176" s="468">
        <f>'Raw TDM'!J372+'Raw TDM'!Y372+'Raw TDM'!Z372+'Raw TDM'!AR372</f>
        <v>1194.4494689999999</v>
      </c>
    </row>
    <row r="177" spans="1:5" x14ac:dyDescent="0.3">
      <c r="A177" s="449">
        <v>168</v>
      </c>
      <c r="B177" s="457"/>
      <c r="C177" s="457" t="s">
        <v>841</v>
      </c>
      <c r="D177" s="458" t="s">
        <v>0</v>
      </c>
      <c r="E177" s="468">
        <f>'Raw TDM'!J373+'Raw TDM'!Y373+'Raw TDM'!Z373+'Raw TDM'!AR373</f>
        <v>10.612439</v>
      </c>
    </row>
    <row r="178" spans="1:5" x14ac:dyDescent="0.3">
      <c r="A178" s="449">
        <v>169</v>
      </c>
      <c r="B178" s="457"/>
      <c r="C178" s="457"/>
      <c r="D178" s="458" t="s">
        <v>451</v>
      </c>
      <c r="E178" s="468">
        <f>'Raw TDM'!J374+'Raw TDM'!Y374+'Raw TDM'!Z374+'Raw TDM'!AR374</f>
        <v>6.7738839999999998</v>
      </c>
    </row>
    <row r="179" spans="1:5" x14ac:dyDescent="0.3">
      <c r="A179" s="449">
        <v>170</v>
      </c>
      <c r="B179" s="457"/>
      <c r="C179" s="457"/>
      <c r="D179" s="458" t="s">
        <v>1</v>
      </c>
      <c r="E179" s="468">
        <f>'Raw TDM'!J375+'Raw TDM'!Y375+'Raw TDM'!Z375+'Raw TDM'!AR375</f>
        <v>23.121621999999999</v>
      </c>
    </row>
    <row r="180" spans="1:5" x14ac:dyDescent="0.3">
      <c r="A180" s="449">
        <v>171</v>
      </c>
      <c r="B180" s="457"/>
      <c r="C180" s="457"/>
      <c r="D180" s="458" t="s">
        <v>452</v>
      </c>
      <c r="E180" s="468">
        <f>'Raw TDM'!J376+'Raw TDM'!Y376+'Raw TDM'!Z376+'Raw TDM'!AR376</f>
        <v>0.33799599999999996</v>
      </c>
    </row>
    <row r="181" spans="1:5" x14ac:dyDescent="0.3">
      <c r="A181" s="449">
        <v>172</v>
      </c>
      <c r="B181" s="440" t="s">
        <v>3</v>
      </c>
      <c r="C181" s="441" t="s">
        <v>842</v>
      </c>
      <c r="D181" s="442" t="s">
        <v>0</v>
      </c>
      <c r="E181" s="468">
        <f>'Raw TDM'!J377+'Raw TDM'!Y377+'Raw TDM'!Z377+'Raw TDM'!AR377</f>
        <v>37388.343114000003</v>
      </c>
    </row>
    <row r="182" spans="1:5" x14ac:dyDescent="0.3">
      <c r="A182" s="449">
        <v>173</v>
      </c>
      <c r="B182" s="440"/>
      <c r="C182" s="440"/>
      <c r="D182" s="442" t="s">
        <v>451</v>
      </c>
      <c r="E182" s="468">
        <f>'Raw TDM'!J378+'Raw TDM'!Y378+'Raw TDM'!Z378+'Raw TDM'!AR378</f>
        <v>116907.78151099999</v>
      </c>
    </row>
    <row r="183" spans="1:5" x14ac:dyDescent="0.3">
      <c r="A183" s="449">
        <v>174</v>
      </c>
      <c r="B183" s="440"/>
      <c r="C183" s="440"/>
      <c r="D183" s="442" t="s">
        <v>1</v>
      </c>
      <c r="E183" s="468">
        <f>'Raw TDM'!J379+'Raw TDM'!Y379+'Raw TDM'!Z379+'Raw TDM'!AR379</f>
        <v>97813.245183999999</v>
      </c>
    </row>
    <row r="184" spans="1:5" x14ac:dyDescent="0.3">
      <c r="A184" s="449">
        <v>175</v>
      </c>
      <c r="B184" s="440"/>
      <c r="C184" s="440"/>
      <c r="D184" s="442" t="s">
        <v>452</v>
      </c>
      <c r="E184" s="468">
        <f>'Raw TDM'!J380+'Raw TDM'!Y380+'Raw TDM'!Z380+'Raw TDM'!AR380</f>
        <v>60633.517726999999</v>
      </c>
    </row>
    <row r="185" spans="1:5" x14ac:dyDescent="0.3">
      <c r="A185" s="449">
        <v>176</v>
      </c>
      <c r="B185" s="443"/>
      <c r="C185" s="443" t="s">
        <v>843</v>
      </c>
      <c r="D185" s="444" t="s">
        <v>0</v>
      </c>
      <c r="E185" s="468">
        <f>'Raw TDM'!J381+'Raw TDM'!Y381+'Raw TDM'!Z381+'Raw TDM'!AR381</f>
        <v>546.78985499999999</v>
      </c>
    </row>
    <row r="186" spans="1:5" x14ac:dyDescent="0.3">
      <c r="A186" s="449">
        <v>177</v>
      </c>
      <c r="B186" s="443"/>
      <c r="C186" s="443"/>
      <c r="D186" s="444" t="s">
        <v>451</v>
      </c>
      <c r="E186" s="468">
        <f>'Raw TDM'!J382+'Raw TDM'!Y382+'Raw TDM'!Z382+'Raw TDM'!AR382</f>
        <v>1813.0623909999999</v>
      </c>
    </row>
    <row r="187" spans="1:5" x14ac:dyDescent="0.3">
      <c r="A187" s="449">
        <v>178</v>
      </c>
      <c r="B187" s="443"/>
      <c r="C187" s="443"/>
      <c r="D187" s="444" t="s">
        <v>1</v>
      </c>
      <c r="E187" s="468">
        <f>'Raw TDM'!J383+'Raw TDM'!Y383+'Raw TDM'!Z383+'Raw TDM'!AR383</f>
        <v>1562.123386</v>
      </c>
    </row>
    <row r="188" spans="1:5" x14ac:dyDescent="0.3">
      <c r="A188" s="449">
        <v>179</v>
      </c>
      <c r="B188" s="443"/>
      <c r="C188" s="443"/>
      <c r="D188" s="444" t="s">
        <v>452</v>
      </c>
      <c r="E188" s="468">
        <f>'Raw TDM'!J384+'Raw TDM'!Y384+'Raw TDM'!Z384+'Raw TDM'!AR384</f>
        <v>1000.090505</v>
      </c>
    </row>
    <row r="189" spans="1:5" x14ac:dyDescent="0.3">
      <c r="A189" s="449">
        <v>180</v>
      </c>
      <c r="B189" s="440"/>
      <c r="C189" s="441" t="s">
        <v>844</v>
      </c>
      <c r="D189" s="442" t="s">
        <v>0</v>
      </c>
      <c r="E189" s="468">
        <f>'Raw TDM'!J385+'Raw TDM'!Y385+'Raw TDM'!Z385+'Raw TDM'!AR385</f>
        <v>6.0550840000000008</v>
      </c>
    </row>
    <row r="190" spans="1:5" x14ac:dyDescent="0.3">
      <c r="A190" s="449">
        <v>181</v>
      </c>
      <c r="B190" s="440"/>
      <c r="C190" s="440"/>
      <c r="D190" s="442" t="s">
        <v>451</v>
      </c>
      <c r="E190" s="468">
        <f>'Raw TDM'!J386+'Raw TDM'!Y386+'Raw TDM'!Z386+'Raw TDM'!AR386</f>
        <v>11.466120999999999</v>
      </c>
    </row>
    <row r="191" spans="1:5" x14ac:dyDescent="0.3">
      <c r="A191" s="449">
        <v>182</v>
      </c>
      <c r="B191" s="440"/>
      <c r="C191" s="440"/>
      <c r="D191" s="442" t="s">
        <v>1</v>
      </c>
      <c r="E191" s="468">
        <f>'Raw TDM'!J387+'Raw TDM'!Y387+'Raw TDM'!Z387+'Raw TDM'!AR387</f>
        <v>20.022705999999999</v>
      </c>
    </row>
    <row r="192" spans="1:5" x14ac:dyDescent="0.3">
      <c r="A192" s="449">
        <v>183</v>
      </c>
      <c r="B192" s="440"/>
      <c r="C192" s="440"/>
      <c r="D192" s="442" t="s">
        <v>452</v>
      </c>
      <c r="E192" s="468">
        <f>'Raw TDM'!J388+'Raw TDM'!Y388+'Raw TDM'!Z388+'Raw TDM'!AR388</f>
        <v>0.32329600000000003</v>
      </c>
    </row>
    <row r="193" spans="1:5" x14ac:dyDescent="0.3">
      <c r="A193" s="449">
        <v>184</v>
      </c>
      <c r="B193" s="457" t="s">
        <v>4</v>
      </c>
      <c r="C193" s="457" t="s">
        <v>845</v>
      </c>
      <c r="D193" s="458" t="s">
        <v>0</v>
      </c>
      <c r="E193" s="468">
        <f>'Raw TDM'!J389+'Raw TDM'!Y389+'Raw TDM'!Z389+'Raw TDM'!AR389</f>
        <v>26509.796105000001</v>
      </c>
    </row>
    <row r="194" spans="1:5" x14ac:dyDescent="0.3">
      <c r="A194" s="449">
        <v>185</v>
      </c>
      <c r="B194" s="457"/>
      <c r="C194" s="457"/>
      <c r="D194" s="458" t="s">
        <v>451</v>
      </c>
      <c r="E194" s="468">
        <f>'Raw TDM'!J390+'Raw TDM'!Y390+'Raw TDM'!Z390+'Raw TDM'!AR390</f>
        <v>80388.262111999997</v>
      </c>
    </row>
    <row r="195" spans="1:5" x14ac:dyDescent="0.3">
      <c r="A195" s="449">
        <v>186</v>
      </c>
      <c r="B195" s="457"/>
      <c r="C195" s="457"/>
      <c r="D195" s="458" t="s">
        <v>1</v>
      </c>
      <c r="E195" s="468">
        <f>'Raw TDM'!J391+'Raw TDM'!Y391+'Raw TDM'!Z391+'Raw TDM'!AR391</f>
        <v>57466.905507999996</v>
      </c>
    </row>
    <row r="196" spans="1:5" x14ac:dyDescent="0.3">
      <c r="A196" s="449">
        <v>187</v>
      </c>
      <c r="B196" s="457"/>
      <c r="C196" s="457"/>
      <c r="D196" s="458" t="s">
        <v>452</v>
      </c>
      <c r="E196" s="468">
        <f>'Raw TDM'!J392+'Raw TDM'!Y392+'Raw TDM'!Z392+'Raw TDM'!AR392</f>
        <v>77758.080259000009</v>
      </c>
    </row>
    <row r="197" spans="1:5" x14ac:dyDescent="0.3">
      <c r="A197" s="449">
        <v>188</v>
      </c>
      <c r="B197" s="459"/>
      <c r="C197" s="459" t="s">
        <v>846</v>
      </c>
      <c r="D197" s="460" t="s">
        <v>0</v>
      </c>
      <c r="E197" s="468">
        <f>'Raw TDM'!J393+'Raw TDM'!Y393+'Raw TDM'!Z393+'Raw TDM'!AR393</f>
        <v>336</v>
      </c>
    </row>
    <row r="198" spans="1:5" x14ac:dyDescent="0.3">
      <c r="A198" s="449">
        <v>189</v>
      </c>
      <c r="B198" s="459"/>
      <c r="C198" s="459"/>
      <c r="D198" s="460" t="s">
        <v>451</v>
      </c>
      <c r="E198" s="468">
        <f>'Raw TDM'!J394+'Raw TDM'!Y394+'Raw TDM'!Z394+'Raw TDM'!AR394</f>
        <v>1008</v>
      </c>
    </row>
    <row r="199" spans="1:5" x14ac:dyDescent="0.3">
      <c r="A199" s="449">
        <v>190</v>
      </c>
      <c r="B199" s="459"/>
      <c r="C199" s="459"/>
      <c r="D199" s="460" t="s">
        <v>1</v>
      </c>
      <c r="E199" s="468">
        <f>'Raw TDM'!J395+'Raw TDM'!Y395+'Raw TDM'!Z395+'Raw TDM'!AR395</f>
        <v>656</v>
      </c>
    </row>
    <row r="200" spans="1:5" x14ac:dyDescent="0.3">
      <c r="A200" s="449">
        <v>191</v>
      </c>
      <c r="B200" s="459"/>
      <c r="C200" s="459"/>
      <c r="D200" s="460" t="s">
        <v>452</v>
      </c>
      <c r="E200" s="468">
        <f>'Raw TDM'!J396+'Raw TDM'!Y396+'Raw TDM'!Z396+'Raw TDM'!AR396</f>
        <v>878</v>
      </c>
    </row>
    <row r="201" spans="1:5" x14ac:dyDescent="0.3">
      <c r="A201" s="449">
        <v>192</v>
      </c>
      <c r="B201" s="457"/>
      <c r="C201" s="457" t="s">
        <v>847</v>
      </c>
      <c r="D201" s="458" t="s">
        <v>0</v>
      </c>
      <c r="E201" s="468">
        <f>'Raw TDM'!J397+'Raw TDM'!Y397+'Raw TDM'!Z397+'Raw TDM'!AR397</f>
        <v>3.4397099999999998</v>
      </c>
    </row>
    <row r="202" spans="1:5" x14ac:dyDescent="0.3">
      <c r="A202" s="449">
        <v>193</v>
      </c>
      <c r="B202" s="457"/>
      <c r="C202" s="457"/>
      <c r="D202" s="458" t="s">
        <v>451</v>
      </c>
      <c r="E202" s="468">
        <f>'Raw TDM'!J398+'Raw TDM'!Y398+'Raw TDM'!Z398+'Raw TDM'!AR398</f>
        <v>8.1992159999999998</v>
      </c>
    </row>
    <row r="203" spans="1:5" x14ac:dyDescent="0.3">
      <c r="A203" s="449">
        <v>194</v>
      </c>
      <c r="B203" s="457"/>
      <c r="C203" s="457"/>
      <c r="D203" s="458" t="s">
        <v>1</v>
      </c>
      <c r="E203" s="468">
        <f>'Raw TDM'!J399+'Raw TDM'!Y399+'Raw TDM'!Z399+'Raw TDM'!AR399</f>
        <v>10.326235</v>
      </c>
    </row>
    <row r="204" spans="1:5" x14ac:dyDescent="0.3">
      <c r="A204" s="449">
        <v>195</v>
      </c>
      <c r="B204" s="457"/>
      <c r="C204" s="457"/>
      <c r="D204" s="458" t="s">
        <v>452</v>
      </c>
      <c r="E204" s="468">
        <f>'Raw TDM'!J400+'Raw TDM'!Y400+'Raw TDM'!Z400+'Raw TDM'!AR400</f>
        <v>0.61715900000000001</v>
      </c>
    </row>
  </sheetData>
  <mergeCells count="4">
    <mergeCell ref="O15:P15"/>
    <mergeCell ref="Q15:R15"/>
    <mergeCell ref="O10:P10"/>
    <mergeCell ref="Q10:R1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D20"/>
  <sheetViews>
    <sheetView workbookViewId="0">
      <selection activeCell="D24" sqref="D24"/>
    </sheetView>
  </sheetViews>
  <sheetFormatPr defaultRowHeight="14.4" x14ac:dyDescent="0.3"/>
  <cols>
    <col min="2" max="2" width="49.109375" customWidth="1"/>
    <col min="3" max="3" width="19.44140625" customWidth="1"/>
    <col min="4" max="4" width="27.5546875" customWidth="1"/>
  </cols>
  <sheetData>
    <row r="2" spans="2:4" ht="15" x14ac:dyDescent="0.25">
      <c r="B2" s="13" t="s">
        <v>370</v>
      </c>
      <c r="C2" s="33"/>
    </row>
    <row r="3" spans="2:4" ht="45.75" thickBot="1" x14ac:dyDescent="0.3">
      <c r="B3" s="309" t="s">
        <v>355</v>
      </c>
      <c r="C3" s="310" t="s">
        <v>356</v>
      </c>
      <c r="D3" s="311" t="s">
        <v>369</v>
      </c>
    </row>
    <row r="4" spans="2:4" ht="16.5" thickTop="1" thickBot="1" x14ac:dyDescent="0.3">
      <c r="B4" s="328" t="s">
        <v>357</v>
      </c>
      <c r="C4" s="329">
        <v>0</v>
      </c>
      <c r="D4" s="316">
        <f>C4*CPI!$D$22</f>
        <v>0</v>
      </c>
    </row>
    <row r="5" spans="2:4" ht="15.75" thickBot="1" x14ac:dyDescent="0.3">
      <c r="B5" s="330" t="s">
        <v>358</v>
      </c>
      <c r="C5" s="331">
        <v>0.1</v>
      </c>
      <c r="D5" s="103">
        <f>C5*CPI!$D$22</f>
        <v>0.13764772727272728</v>
      </c>
    </row>
    <row r="6" spans="2:4" ht="15" x14ac:dyDescent="0.25">
      <c r="B6" s="312" t="s">
        <v>359</v>
      </c>
      <c r="C6" s="313">
        <v>1</v>
      </c>
      <c r="D6" s="314">
        <f>C6*CPI!$D$22</f>
        <v>1.3764772727272727</v>
      </c>
    </row>
    <row r="7" spans="2:4" ht="15" x14ac:dyDescent="0.25">
      <c r="B7" s="317" t="s">
        <v>360</v>
      </c>
      <c r="C7" s="318">
        <v>3.1</v>
      </c>
      <c r="D7" s="319">
        <f>C7*CPI!$D$22</f>
        <v>4.2670795454545454</v>
      </c>
    </row>
    <row r="8" spans="2:4" ht="15" x14ac:dyDescent="0.25">
      <c r="B8" s="317" t="s">
        <v>361</v>
      </c>
      <c r="C8" s="318">
        <v>5.6</v>
      </c>
      <c r="D8" s="319">
        <f>C8*CPI!$D$22</f>
        <v>7.7082727272727265</v>
      </c>
    </row>
    <row r="9" spans="2:4" ht="15" x14ac:dyDescent="0.25">
      <c r="B9" s="317" t="s">
        <v>362</v>
      </c>
      <c r="C9" s="318">
        <v>18.100000000000001</v>
      </c>
      <c r="D9" s="319">
        <f>C9*CPI!$D$22</f>
        <v>24.914238636363638</v>
      </c>
    </row>
    <row r="10" spans="2:4" ht="15" x14ac:dyDescent="0.25">
      <c r="B10" s="317" t="s">
        <v>363</v>
      </c>
      <c r="C10" s="357">
        <v>3.3</v>
      </c>
      <c r="D10" s="199">
        <f>C10*CPI!$D$22</f>
        <v>4.5423749999999998</v>
      </c>
    </row>
    <row r="11" spans="2:4" ht="15" x14ac:dyDescent="0.25">
      <c r="B11" s="315" t="s">
        <v>364</v>
      </c>
      <c r="C11" s="358">
        <v>10.5</v>
      </c>
      <c r="D11" s="359">
        <f>C11*CPI!$D$22</f>
        <v>14.453011363636364</v>
      </c>
    </row>
    <row r="12" spans="2:4" ht="15" x14ac:dyDescent="0.25">
      <c r="B12" s="317" t="s">
        <v>365</v>
      </c>
      <c r="C12" s="318">
        <v>12.7</v>
      </c>
      <c r="D12" s="107">
        <f>C12*CPI!$D$22</f>
        <v>17.481261363636364</v>
      </c>
    </row>
    <row r="13" spans="2:4" ht="15.75" thickBot="1" x14ac:dyDescent="0.3">
      <c r="B13" s="354" t="s">
        <v>366</v>
      </c>
      <c r="C13" s="356">
        <v>40.9</v>
      </c>
      <c r="D13" s="360">
        <f>C13*CPI!$D$22</f>
        <v>56.297920454545455</v>
      </c>
    </row>
    <row r="14" spans="2:4" ht="15.75" thickBot="1" x14ac:dyDescent="0.3">
      <c r="B14" s="355" t="s">
        <v>400</v>
      </c>
      <c r="C14" s="322">
        <f>(C11+C13)/2</f>
        <v>25.7</v>
      </c>
      <c r="D14" s="323">
        <f>(D11+D13)/2</f>
        <v>35.375465909090906</v>
      </c>
    </row>
    <row r="15" spans="2:4" ht="15" x14ac:dyDescent="0.25">
      <c r="B15" s="843" t="s">
        <v>367</v>
      </c>
      <c r="C15" s="843"/>
      <c r="D15" s="843"/>
    </row>
    <row r="16" spans="2:4" ht="15" x14ac:dyDescent="0.25">
      <c r="B16" s="843" t="s">
        <v>368</v>
      </c>
      <c r="C16" s="843"/>
      <c r="D16" s="843"/>
    </row>
    <row r="18" spans="2:4" ht="29.4" customHeight="1" x14ac:dyDescent="0.25">
      <c r="B18" s="14" t="s">
        <v>370</v>
      </c>
      <c r="C18" s="306" t="s">
        <v>371</v>
      </c>
      <c r="D18" s="305" t="s">
        <v>369</v>
      </c>
    </row>
    <row r="19" spans="2:4" x14ac:dyDescent="0.3">
      <c r="B19" s="351" t="s">
        <v>381</v>
      </c>
      <c r="C19" s="352">
        <v>6.1</v>
      </c>
      <c r="D19" s="353">
        <f>C19*CPI!$D$32</f>
        <v>6.6428976331752914</v>
      </c>
    </row>
    <row r="20" spans="2:4" x14ac:dyDescent="0.3">
      <c r="B20" t="s">
        <v>372</v>
      </c>
    </row>
  </sheetData>
  <mergeCells count="2">
    <mergeCell ref="B15:D15"/>
    <mergeCell ref="B16:D16"/>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F15"/>
  <sheetViews>
    <sheetView workbookViewId="0">
      <selection activeCell="G16" sqref="G16"/>
    </sheetView>
  </sheetViews>
  <sheetFormatPr defaultRowHeight="14.4" x14ac:dyDescent="0.3"/>
  <cols>
    <col min="2" max="2" width="26.33203125" bestFit="1" customWidth="1"/>
    <col min="3" max="4" width="12.44140625" customWidth="1"/>
    <col min="5" max="5" width="13.6640625" bestFit="1" customWidth="1"/>
    <col min="6" max="6" width="12.44140625" customWidth="1"/>
  </cols>
  <sheetData>
    <row r="2" spans="2:6" ht="15" x14ac:dyDescent="0.25">
      <c r="B2" t="s">
        <v>414</v>
      </c>
    </row>
    <row r="3" spans="2:6" ht="15" x14ac:dyDescent="0.25">
      <c r="C3" t="s">
        <v>81</v>
      </c>
      <c r="D3" t="s">
        <v>96</v>
      </c>
      <c r="E3" t="s">
        <v>252</v>
      </c>
      <c r="F3" t="s">
        <v>251</v>
      </c>
    </row>
    <row r="4" spans="2:6" ht="15" x14ac:dyDescent="0.25">
      <c r="B4" t="s">
        <v>249</v>
      </c>
      <c r="C4" s="73">
        <v>461</v>
      </c>
      <c r="D4" s="73">
        <v>17336</v>
      </c>
      <c r="E4" s="73">
        <f>F4-C4-D4</f>
        <v>40652</v>
      </c>
      <c r="F4" s="73">
        <v>58449</v>
      </c>
    </row>
    <row r="5" spans="2:6" ht="15" x14ac:dyDescent="0.25">
      <c r="B5" t="s">
        <v>250</v>
      </c>
      <c r="C5" s="5">
        <f>C4/($E$8/100000000)</f>
        <v>1.3549259346343756</v>
      </c>
      <c r="D5" s="5">
        <f t="shared" ref="D5:F5" si="0">D4/($E$8/100000000)</f>
        <v>50.952268986597694</v>
      </c>
      <c r="E5" s="5">
        <f t="shared" si="0"/>
        <v>119.48036679990595</v>
      </c>
      <c r="F5" s="5">
        <f t="shared" si="0"/>
        <v>171.78756172113802</v>
      </c>
    </row>
    <row r="6" spans="2:6" ht="15" x14ac:dyDescent="0.25">
      <c r="B6" t="s">
        <v>415</v>
      </c>
    </row>
    <row r="8" spans="2:6" ht="15" x14ac:dyDescent="0.25">
      <c r="B8" t="s">
        <v>253</v>
      </c>
      <c r="C8" t="s">
        <v>254</v>
      </c>
      <c r="E8" s="192">
        <v>34024000000</v>
      </c>
      <c r="F8" t="s">
        <v>413</v>
      </c>
    </row>
    <row r="9" spans="2:6" ht="15" x14ac:dyDescent="0.25">
      <c r="C9" t="s">
        <v>255</v>
      </c>
    </row>
    <row r="11" spans="2:6" ht="49.5" x14ac:dyDescent="0.3">
      <c r="B11" s="629"/>
      <c r="C11" s="630" t="s">
        <v>740</v>
      </c>
      <c r="D11" s="630" t="s">
        <v>741</v>
      </c>
    </row>
    <row r="12" spans="2:6" ht="16.5" x14ac:dyDescent="0.3">
      <c r="B12" s="629" t="s">
        <v>739</v>
      </c>
      <c r="C12" s="631">
        <f>E8/100000000</f>
        <v>340.24</v>
      </c>
      <c r="D12" s="631"/>
    </row>
    <row r="13" spans="2:6" ht="16.5" x14ac:dyDescent="0.3">
      <c r="B13" s="629" t="s">
        <v>81</v>
      </c>
      <c r="C13" s="632">
        <f>C4</f>
        <v>461</v>
      </c>
      <c r="D13" s="633">
        <f>C5</f>
        <v>1.3549259346343756</v>
      </c>
    </row>
    <row r="14" spans="2:6" ht="16.5" x14ac:dyDescent="0.3">
      <c r="B14" s="629" t="s">
        <v>96</v>
      </c>
      <c r="C14" s="632">
        <f>D4</f>
        <v>17336</v>
      </c>
      <c r="D14" s="633">
        <f>D5</f>
        <v>50.952268986597694</v>
      </c>
    </row>
    <row r="15" spans="2:6" ht="16.5" x14ac:dyDescent="0.3">
      <c r="B15" s="629" t="s">
        <v>252</v>
      </c>
      <c r="C15" s="632">
        <f>E4</f>
        <v>40652</v>
      </c>
      <c r="D15" s="633">
        <f>E5</f>
        <v>119.48036679990595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I20"/>
  <sheetViews>
    <sheetView workbookViewId="0">
      <selection activeCell="G10" sqref="G10"/>
    </sheetView>
  </sheetViews>
  <sheetFormatPr defaultRowHeight="14.4" x14ac:dyDescent="0.3"/>
  <cols>
    <col min="1" max="1" width="13.6640625" customWidth="1"/>
    <col min="2" max="2" width="13.44140625" customWidth="1"/>
    <col min="3" max="3" width="20.33203125" customWidth="1"/>
    <col min="4" max="4" width="10.33203125" bestFit="1" customWidth="1"/>
    <col min="5" max="5" width="11.5546875" bestFit="1" customWidth="1"/>
    <col min="6" max="6" width="14.109375" style="1" customWidth="1"/>
    <col min="7" max="7" width="14" style="1" customWidth="1"/>
    <col min="8" max="8" width="12.33203125" style="1" customWidth="1"/>
    <col min="9" max="9" width="12.44140625" style="1" customWidth="1"/>
  </cols>
  <sheetData>
    <row r="2" spans="2:9" ht="15.75" thickBot="1" x14ac:dyDescent="0.3">
      <c r="E2" s="842" t="s">
        <v>407</v>
      </c>
      <c r="F2" s="842"/>
      <c r="G2" s="842"/>
      <c r="H2" s="842"/>
      <c r="I2" s="842"/>
    </row>
    <row r="3" spans="2:9" ht="15.75" thickBot="1" x14ac:dyDescent="0.3">
      <c r="E3" s="365"/>
      <c r="F3" s="846" t="s">
        <v>402</v>
      </c>
      <c r="G3" s="847"/>
      <c r="H3" s="848" t="s">
        <v>401</v>
      </c>
      <c r="I3" s="849"/>
    </row>
    <row r="4" spans="2:9" ht="15.75" thickBot="1" x14ac:dyDescent="0.3">
      <c r="B4" s="844" t="s">
        <v>39</v>
      </c>
      <c r="C4" s="845"/>
      <c r="E4" s="300"/>
      <c r="F4" s="380" t="s">
        <v>406</v>
      </c>
      <c r="G4" s="381" t="s">
        <v>405</v>
      </c>
      <c r="H4" s="380" t="s">
        <v>406</v>
      </c>
      <c r="I4" s="382" t="s">
        <v>405</v>
      </c>
    </row>
    <row r="5" spans="2:9" ht="15" x14ac:dyDescent="0.25">
      <c r="B5" s="72" t="s">
        <v>38</v>
      </c>
      <c r="C5" s="155">
        <v>0</v>
      </c>
      <c r="E5" s="300" t="s">
        <v>403</v>
      </c>
      <c r="F5" s="378"/>
      <c r="G5" s="379">
        <v>13.6</v>
      </c>
      <c r="H5" s="384"/>
      <c r="I5" s="385">
        <v>19</v>
      </c>
    </row>
    <row r="6" spans="2:9" ht="15.75" thickBot="1" x14ac:dyDescent="0.3">
      <c r="B6" s="72" t="s">
        <v>2</v>
      </c>
      <c r="C6" s="156">
        <v>0.5</v>
      </c>
      <c r="E6" s="300" t="s">
        <v>260</v>
      </c>
      <c r="F6" s="367"/>
      <c r="G6" s="375">
        <v>25.4</v>
      </c>
      <c r="H6" s="367"/>
      <c r="I6" s="383">
        <v>25.4</v>
      </c>
    </row>
    <row r="7" spans="2:9" ht="15.75" thickBot="1" x14ac:dyDescent="0.3">
      <c r="B7" s="72" t="s">
        <v>3</v>
      </c>
      <c r="C7" s="156">
        <v>1</v>
      </c>
      <c r="E7" s="366" t="s">
        <v>404</v>
      </c>
      <c r="F7" s="373"/>
      <c r="G7" s="374">
        <v>14.1</v>
      </c>
      <c r="H7" s="373"/>
      <c r="I7" s="146">
        <v>20.399999999999999</v>
      </c>
    </row>
    <row r="8" spans="2:9" ht="15.75" thickBot="1" x14ac:dyDescent="0.3">
      <c r="B8" s="72" t="s">
        <v>4</v>
      </c>
      <c r="C8" s="157">
        <v>1</v>
      </c>
      <c r="E8" s="302"/>
      <c r="F8" s="372" t="s">
        <v>406</v>
      </c>
      <c r="G8" s="376" t="s">
        <v>405</v>
      </c>
      <c r="H8" s="370"/>
      <c r="I8" s="371"/>
    </row>
    <row r="9" spans="2:9" ht="15.75" thickBot="1" x14ac:dyDescent="0.3">
      <c r="E9" s="366" t="s">
        <v>408</v>
      </c>
      <c r="F9" s="373"/>
      <c r="G9" s="386">
        <v>27.2</v>
      </c>
      <c r="H9" s="377"/>
      <c r="I9" s="364"/>
    </row>
    <row r="10" spans="2:9" x14ac:dyDescent="0.3">
      <c r="E10" t="s">
        <v>409</v>
      </c>
    </row>
    <row r="20" ht="27.6" customHeight="1" x14ac:dyDescent="0.25"/>
  </sheetData>
  <mergeCells count="4">
    <mergeCell ref="B4:C4"/>
    <mergeCell ref="E2:I2"/>
    <mergeCell ref="F3:G3"/>
    <mergeCell ref="H3:I3"/>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B2:AI88"/>
  <sheetViews>
    <sheetView workbookViewId="0">
      <selection activeCell="D9" sqref="D9"/>
    </sheetView>
  </sheetViews>
  <sheetFormatPr defaultRowHeight="14.4" x14ac:dyDescent="0.3"/>
  <cols>
    <col min="2" max="2" width="33.88671875" customWidth="1"/>
    <col min="3" max="3" width="17.44140625" customWidth="1"/>
    <col min="4" max="4" width="19.88671875" customWidth="1"/>
    <col min="5" max="6" width="17.6640625" customWidth="1"/>
    <col min="7" max="7" width="14.88671875" customWidth="1"/>
    <col min="8" max="8" width="20.109375" customWidth="1"/>
    <col min="9" max="9" width="17.6640625" customWidth="1"/>
    <col min="10" max="10" width="14.6640625" customWidth="1"/>
    <col min="11" max="11" width="12.44140625" customWidth="1"/>
  </cols>
  <sheetData>
    <row r="2" spans="2:35" ht="15" x14ac:dyDescent="0.25">
      <c r="B2" s="77" t="s">
        <v>110</v>
      </c>
      <c r="C2" s="78"/>
      <c r="D2" s="79"/>
      <c r="F2" s="130" t="s">
        <v>169</v>
      </c>
      <c r="G2" s="131"/>
      <c r="H2" s="131"/>
      <c r="I2" s="131"/>
      <c r="J2" s="132"/>
      <c r="K2" s="131"/>
      <c r="L2" s="131"/>
      <c r="M2" s="131"/>
      <c r="N2" s="131"/>
      <c r="O2" s="131"/>
      <c r="P2" s="131"/>
      <c r="Q2" s="131"/>
      <c r="R2" s="131"/>
      <c r="S2" s="131"/>
    </row>
    <row r="3" spans="2:35" ht="26.25" x14ac:dyDescent="0.25">
      <c r="B3" s="77" t="s">
        <v>111</v>
      </c>
      <c r="C3" s="88" t="s">
        <v>112</v>
      </c>
      <c r="D3" s="90" t="s">
        <v>217</v>
      </c>
      <c r="F3" s="130" t="s">
        <v>170</v>
      </c>
      <c r="G3" s="133"/>
      <c r="H3" s="134"/>
      <c r="I3" s="85"/>
      <c r="J3" s="135"/>
      <c r="K3" s="85"/>
      <c r="L3" s="85"/>
      <c r="M3" s="85"/>
      <c r="N3" s="85"/>
      <c r="O3" s="85"/>
      <c r="P3" s="85"/>
      <c r="Q3" s="85"/>
      <c r="R3" s="85"/>
      <c r="S3" s="85"/>
    </row>
    <row r="4" spans="2:35" ht="15.75" thickBot="1" x14ac:dyDescent="0.3">
      <c r="B4" s="83" t="s">
        <v>113</v>
      </c>
      <c r="C4" s="89" t="s">
        <v>114</v>
      </c>
      <c r="D4" s="91" t="s">
        <v>114</v>
      </c>
      <c r="F4" s="137"/>
      <c r="G4" s="137"/>
      <c r="H4" s="137"/>
      <c r="I4" s="140">
        <v>2015</v>
      </c>
      <c r="J4" s="140">
        <v>2016</v>
      </c>
      <c r="K4" s="140">
        <v>2017</v>
      </c>
      <c r="L4" s="140">
        <v>2018</v>
      </c>
      <c r="M4" s="140">
        <v>2019</v>
      </c>
      <c r="N4" s="140">
        <v>2020</v>
      </c>
      <c r="O4" s="140">
        <v>2021</v>
      </c>
      <c r="P4" s="140">
        <v>2022</v>
      </c>
      <c r="Q4" s="140">
        <v>2023</v>
      </c>
      <c r="R4" s="140">
        <v>2024</v>
      </c>
      <c r="S4" s="140">
        <v>2025</v>
      </c>
      <c r="T4" s="140">
        <v>2026</v>
      </c>
      <c r="U4" s="140">
        <v>2027</v>
      </c>
      <c r="V4" s="140">
        <v>2028</v>
      </c>
      <c r="W4" s="140">
        <v>2029</v>
      </c>
      <c r="X4" s="140">
        <v>2030</v>
      </c>
      <c r="Y4" s="140">
        <v>2031</v>
      </c>
      <c r="Z4" s="140">
        <v>2032</v>
      </c>
      <c r="AA4" s="140">
        <v>2033</v>
      </c>
      <c r="AB4" s="140">
        <v>2034</v>
      </c>
      <c r="AC4" s="140">
        <v>2035</v>
      </c>
      <c r="AD4" s="140">
        <v>2036</v>
      </c>
      <c r="AE4" s="140">
        <v>2037</v>
      </c>
      <c r="AF4" s="140">
        <v>2038</v>
      </c>
      <c r="AG4" s="140">
        <v>2039</v>
      </c>
      <c r="AH4" s="140">
        <v>2040</v>
      </c>
    </row>
    <row r="5" spans="2:35" ht="15.75" thickBot="1" x14ac:dyDescent="0.3">
      <c r="B5" s="83" t="s">
        <v>115</v>
      </c>
      <c r="C5" s="124">
        <v>1999</v>
      </c>
      <c r="D5" s="147">
        <v>2032</v>
      </c>
      <c r="F5" s="138" t="s">
        <v>218</v>
      </c>
      <c r="G5" s="178"/>
      <c r="H5" s="139"/>
      <c r="I5" s="141">
        <v>41</v>
      </c>
      <c r="J5" s="141">
        <v>43</v>
      </c>
      <c r="K5" s="141">
        <v>44</v>
      </c>
      <c r="L5" s="141">
        <v>45</v>
      </c>
      <c r="M5" s="141">
        <v>46</v>
      </c>
      <c r="N5" s="141">
        <v>47</v>
      </c>
      <c r="O5" s="141">
        <v>47</v>
      </c>
      <c r="P5" s="141">
        <v>48</v>
      </c>
      <c r="Q5" s="141">
        <v>50</v>
      </c>
      <c r="R5" s="141">
        <v>51</v>
      </c>
      <c r="S5" s="141">
        <v>52</v>
      </c>
      <c r="T5" s="141">
        <v>53</v>
      </c>
      <c r="U5" s="141">
        <v>54</v>
      </c>
      <c r="V5" s="141">
        <v>55</v>
      </c>
      <c r="W5" s="141">
        <v>55</v>
      </c>
      <c r="X5" s="141">
        <v>56</v>
      </c>
      <c r="Y5" s="141">
        <v>58</v>
      </c>
      <c r="Z5" s="141">
        <v>59</v>
      </c>
      <c r="AA5" s="141">
        <v>60</v>
      </c>
      <c r="AB5" s="141">
        <v>61</v>
      </c>
      <c r="AC5" s="141">
        <v>62</v>
      </c>
      <c r="AD5" s="141">
        <v>63</v>
      </c>
      <c r="AE5" s="141">
        <v>64</v>
      </c>
      <c r="AF5" s="141">
        <v>65</v>
      </c>
      <c r="AG5" s="141">
        <v>67</v>
      </c>
      <c r="AH5" s="141">
        <v>68</v>
      </c>
      <c r="AI5" s="183"/>
    </row>
    <row r="6" spans="2:35" ht="15.75" thickBot="1" x14ac:dyDescent="0.3">
      <c r="B6" s="83" t="s">
        <v>116</v>
      </c>
      <c r="C6" s="124">
        <v>7877</v>
      </c>
      <c r="D6" s="147">
        <v>8010</v>
      </c>
      <c r="F6" s="136" t="s">
        <v>219</v>
      </c>
      <c r="G6" s="179"/>
      <c r="H6" s="180"/>
      <c r="I6" s="181"/>
      <c r="J6" s="181"/>
      <c r="K6" s="182"/>
      <c r="L6" s="182"/>
      <c r="M6" s="182"/>
      <c r="N6" s="182"/>
      <c r="O6" s="182"/>
      <c r="P6" s="181"/>
      <c r="Q6" s="181"/>
      <c r="R6" s="181"/>
      <c r="S6" s="181"/>
    </row>
    <row r="7" spans="2:35" ht="15.75" thickBot="1" x14ac:dyDescent="0.3">
      <c r="B7" s="83" t="s">
        <v>117</v>
      </c>
      <c r="C7" s="124">
        <v>360383</v>
      </c>
      <c r="D7" s="147">
        <v>366414</v>
      </c>
    </row>
    <row r="8" spans="2:35" ht="15.75" thickBot="1" x14ac:dyDescent="0.3">
      <c r="B8" s="84" t="s">
        <v>158</v>
      </c>
      <c r="C8" s="125">
        <v>46561</v>
      </c>
      <c r="D8" s="148">
        <v>47341</v>
      </c>
    </row>
    <row r="9" spans="2:35" ht="15" x14ac:dyDescent="0.25">
      <c r="B9" s="80" t="s">
        <v>118</v>
      </c>
      <c r="C9" s="85"/>
      <c r="D9" s="81"/>
    </row>
    <row r="10" spans="2:35" ht="15" x14ac:dyDescent="0.25">
      <c r="B10" s="86" t="s">
        <v>119</v>
      </c>
      <c r="C10" s="87"/>
      <c r="D10" s="82"/>
    </row>
    <row r="11" spans="2:35" ht="14.4" customHeight="1" x14ac:dyDescent="0.25"/>
    <row r="12" spans="2:35" ht="15.75" thickBot="1" x14ac:dyDescent="0.3"/>
    <row r="13" spans="2:35" ht="15.75" thickBot="1" x14ac:dyDescent="0.3">
      <c r="B13" s="72" t="s">
        <v>120</v>
      </c>
      <c r="C13" s="562">
        <v>8887</v>
      </c>
      <c r="D13" s="561" t="s">
        <v>121</v>
      </c>
      <c r="E13" t="s">
        <v>123</v>
      </c>
    </row>
    <row r="14" spans="2:35" ht="15.75" thickBot="1" x14ac:dyDescent="0.3">
      <c r="B14" s="72" t="s">
        <v>122</v>
      </c>
      <c r="C14" s="563">
        <v>10180</v>
      </c>
      <c r="D14" s="561" t="s">
        <v>121</v>
      </c>
      <c r="E14" t="s">
        <v>123</v>
      </c>
    </row>
    <row r="17" spans="2:8" ht="15" x14ac:dyDescent="0.25">
      <c r="B17" s="14"/>
      <c r="C17" s="850" t="s">
        <v>97</v>
      </c>
      <c r="D17" s="850"/>
      <c r="E17" s="850" t="s">
        <v>126</v>
      </c>
      <c r="F17" s="850"/>
      <c r="G17" s="851" t="s">
        <v>146</v>
      </c>
      <c r="H17" s="852"/>
    </row>
    <row r="18" spans="2:8" ht="60.75" thickBot="1" x14ac:dyDescent="0.3">
      <c r="B18" s="14" t="s">
        <v>124</v>
      </c>
      <c r="C18" s="9" t="s">
        <v>125</v>
      </c>
      <c r="D18" s="9" t="s">
        <v>135</v>
      </c>
      <c r="E18" s="9" t="s">
        <v>125</v>
      </c>
      <c r="F18" s="9" t="s">
        <v>135</v>
      </c>
      <c r="G18" s="118" t="s">
        <v>145</v>
      </c>
      <c r="H18" s="118" t="s">
        <v>135</v>
      </c>
    </row>
    <row r="19" spans="2:8" ht="15" thickBot="1" x14ac:dyDescent="0.35">
      <c r="B19" s="105" t="s">
        <v>127</v>
      </c>
      <c r="C19" s="110">
        <v>1.034</v>
      </c>
      <c r="D19" s="111">
        <f>C19/$C$27</f>
        <v>24.921667871776332</v>
      </c>
      <c r="E19" s="110">
        <v>1.224</v>
      </c>
      <c r="F19" s="117">
        <f>E19/$C$27</f>
        <v>29.501084598698483</v>
      </c>
      <c r="G19" s="149">
        <f>(C19+E19)/2</f>
        <v>1.129</v>
      </c>
      <c r="H19" s="103">
        <f>(D19+F19)/2</f>
        <v>27.21137623523741</v>
      </c>
    </row>
    <row r="20" spans="2:8" x14ac:dyDescent="0.3">
      <c r="B20" s="105" t="s">
        <v>128</v>
      </c>
      <c r="C20" s="106">
        <v>1.077</v>
      </c>
      <c r="D20" s="107">
        <f t="shared" ref="D20:F26" si="0">C20/$C$27</f>
        <v>25.958062183658711</v>
      </c>
      <c r="E20" s="106">
        <v>1.2889999999999999</v>
      </c>
      <c r="F20" s="107">
        <f t="shared" si="0"/>
        <v>31.067727163171849</v>
      </c>
      <c r="G20" s="119">
        <f t="shared" ref="G20:G26" si="1">(C20+E20)/2</f>
        <v>1.1829999999999998</v>
      </c>
      <c r="H20" s="555">
        <f t="shared" ref="H20:H26" si="2">(D20+F20)/2</f>
        <v>28.512894673415282</v>
      </c>
    </row>
    <row r="21" spans="2:8" ht="15" thickBot="1" x14ac:dyDescent="0.35">
      <c r="B21" s="105" t="s">
        <v>129</v>
      </c>
      <c r="C21" s="106">
        <v>9.4</v>
      </c>
      <c r="D21" s="107">
        <f t="shared" si="0"/>
        <v>226.56061701614848</v>
      </c>
      <c r="E21" s="106">
        <v>11.84</v>
      </c>
      <c r="F21" s="107">
        <f t="shared" si="0"/>
        <v>285.36996866714873</v>
      </c>
      <c r="G21" s="114">
        <f t="shared" si="1"/>
        <v>10.620000000000001</v>
      </c>
      <c r="H21" s="556">
        <f t="shared" si="2"/>
        <v>255.96529284164859</v>
      </c>
    </row>
    <row r="22" spans="2:8" ht="15" thickBot="1" x14ac:dyDescent="0.35">
      <c r="B22" s="105" t="s">
        <v>130</v>
      </c>
      <c r="C22" s="106">
        <v>0.69299999999999995</v>
      </c>
      <c r="D22" s="107">
        <f t="shared" si="0"/>
        <v>16.70281995661605</v>
      </c>
      <c r="E22" s="106">
        <v>0.95</v>
      </c>
      <c r="F22" s="120">
        <f t="shared" si="0"/>
        <v>22.897083634610748</v>
      </c>
      <c r="G22" s="149">
        <f t="shared" si="1"/>
        <v>0.8214999999999999</v>
      </c>
      <c r="H22" s="103">
        <f t="shared" si="2"/>
        <v>19.799951795613399</v>
      </c>
    </row>
    <row r="23" spans="2:8" x14ac:dyDescent="0.3">
      <c r="B23" s="105" t="s">
        <v>131</v>
      </c>
      <c r="C23" s="106">
        <v>4.4000000000000003E-3</v>
      </c>
      <c r="D23" s="108">
        <f t="shared" si="0"/>
        <v>0.10604965051819716</v>
      </c>
      <c r="E23" s="106">
        <v>4.8999999999999998E-3</v>
      </c>
      <c r="F23" s="108">
        <f t="shared" si="0"/>
        <v>0.11810074716799229</v>
      </c>
      <c r="G23" s="121">
        <f t="shared" si="1"/>
        <v>4.6499999999999996E-3</v>
      </c>
      <c r="H23" s="555">
        <f t="shared" si="2"/>
        <v>0.11207519884309472</v>
      </c>
    </row>
    <row r="24" spans="2:8" ht="15" thickBot="1" x14ac:dyDescent="0.35">
      <c r="B24" s="105" t="s">
        <v>148</v>
      </c>
      <c r="C24" s="106">
        <v>4.1000000000000003E-3</v>
      </c>
      <c r="D24" s="108">
        <f t="shared" si="0"/>
        <v>9.881899252832009E-2</v>
      </c>
      <c r="E24" s="106">
        <v>4.4999999999999997E-3</v>
      </c>
      <c r="F24" s="108">
        <f t="shared" si="0"/>
        <v>0.10845986984815617</v>
      </c>
      <c r="G24" s="115">
        <f t="shared" si="1"/>
        <v>4.3E-3</v>
      </c>
      <c r="H24" s="556">
        <f t="shared" si="2"/>
        <v>0.10363943118823812</v>
      </c>
    </row>
    <row r="25" spans="2:8" ht="15" thickBot="1" x14ac:dyDescent="0.35">
      <c r="B25" s="105" t="s">
        <v>132</v>
      </c>
      <c r="C25" s="106">
        <f>C23+C24</f>
        <v>8.5000000000000006E-3</v>
      </c>
      <c r="D25" s="108">
        <f t="shared" si="0"/>
        <v>0.20486864304651725</v>
      </c>
      <c r="E25" s="106">
        <f>E23+E24</f>
        <v>9.3999999999999986E-3</v>
      </c>
      <c r="F25" s="116">
        <f t="shared" si="0"/>
        <v>0.22656061701614844</v>
      </c>
      <c r="G25" s="150">
        <f t="shared" si="1"/>
        <v>8.9499999999999996E-3</v>
      </c>
      <c r="H25" s="103">
        <f t="shared" si="2"/>
        <v>0.21571463003133284</v>
      </c>
    </row>
    <row r="26" spans="2:8" ht="15" thickBot="1" x14ac:dyDescent="0.35">
      <c r="B26" s="105" t="s">
        <v>133</v>
      </c>
      <c r="C26" s="106">
        <v>368.4</v>
      </c>
      <c r="D26" s="109">
        <f t="shared" si="0"/>
        <v>8879.2480115690523</v>
      </c>
      <c r="E26" s="106">
        <v>513.5</v>
      </c>
      <c r="F26" s="113">
        <f t="shared" si="0"/>
        <v>12376.476259339601</v>
      </c>
      <c r="G26" s="149">
        <f t="shared" si="1"/>
        <v>440.95</v>
      </c>
      <c r="H26" s="557">
        <f t="shared" si="2"/>
        <v>10627.862135454327</v>
      </c>
    </row>
    <row r="27" spans="2:8" x14ac:dyDescent="0.3">
      <c r="B27" s="14" t="s">
        <v>134</v>
      </c>
      <c r="C27" s="74">
        <v>4.1489999999999999E-2</v>
      </c>
      <c r="D27" s="6"/>
      <c r="E27" s="74">
        <v>5.7799999999999997E-2</v>
      </c>
      <c r="F27" s="6"/>
      <c r="G27" s="102"/>
      <c r="H27" s="129"/>
    </row>
    <row r="28" spans="2:8" x14ac:dyDescent="0.3">
      <c r="B28" t="s">
        <v>138</v>
      </c>
    </row>
    <row r="30" spans="2:8" x14ac:dyDescent="0.3">
      <c r="B30" s="853" t="s">
        <v>150</v>
      </c>
      <c r="C30" s="853"/>
      <c r="E30" s="850" t="s">
        <v>150</v>
      </c>
      <c r="F30" s="850"/>
    </row>
    <row r="31" spans="2:8" ht="29.4" thickBot="1" x14ac:dyDescent="0.35">
      <c r="B31" s="104" t="s">
        <v>147</v>
      </c>
      <c r="C31" s="118" t="s">
        <v>145</v>
      </c>
      <c r="E31" s="6" t="s">
        <v>136</v>
      </c>
      <c r="F31" s="558">
        <f>OperatingCosts!E71</f>
        <v>0.15873015873015872</v>
      </c>
      <c r="G31" t="s">
        <v>143</v>
      </c>
    </row>
    <row r="32" spans="2:8" ht="15" thickBot="1" x14ac:dyDescent="0.35">
      <c r="B32" s="126" t="s">
        <v>127</v>
      </c>
      <c r="C32" s="151">
        <v>0.44700000000000001</v>
      </c>
      <c r="E32" s="193" t="s">
        <v>159</v>
      </c>
      <c r="F32" s="564">
        <f>C14</f>
        <v>10180</v>
      </c>
      <c r="G32" t="s">
        <v>123</v>
      </c>
    </row>
    <row r="33" spans="2:11" ht="15" thickBot="1" x14ac:dyDescent="0.35">
      <c r="B33" s="102" t="s">
        <v>128</v>
      </c>
      <c r="C33" s="123">
        <v>0.45300000000000001</v>
      </c>
      <c r="E33" s="168" t="s">
        <v>160</v>
      </c>
      <c r="F33" s="153">
        <f>F32*F31</f>
        <v>1615.8730158730157</v>
      </c>
    </row>
    <row r="34" spans="2:11" ht="15" thickBot="1" x14ac:dyDescent="0.35">
      <c r="B34" s="104" t="s">
        <v>129</v>
      </c>
      <c r="C34" s="122">
        <v>2.3109999999999999</v>
      </c>
    </row>
    <row r="35" spans="2:11" ht="15" thickBot="1" x14ac:dyDescent="0.35">
      <c r="B35" s="126" t="s">
        <v>130</v>
      </c>
      <c r="C35" s="151">
        <v>8.6129999999999995</v>
      </c>
    </row>
    <row r="36" spans="2:11" x14ac:dyDescent="0.3">
      <c r="B36" s="102" t="s">
        <v>148</v>
      </c>
      <c r="C36" s="123">
        <v>0.20200000000000001</v>
      </c>
    </row>
    <row r="37" spans="2:11" ht="15" thickBot="1" x14ac:dyDescent="0.35">
      <c r="B37" s="104" t="s">
        <v>131</v>
      </c>
      <c r="C37" s="122">
        <v>0.219</v>
      </c>
    </row>
    <row r="38" spans="2:11" ht="15" thickBot="1" x14ac:dyDescent="0.35">
      <c r="B38" s="126" t="s">
        <v>149</v>
      </c>
      <c r="C38" s="151">
        <f>C36+C37</f>
        <v>0.42100000000000004</v>
      </c>
    </row>
    <row r="39" spans="2:11" x14ac:dyDescent="0.3">
      <c r="B39" t="s">
        <v>157</v>
      </c>
    </row>
    <row r="42" spans="2:11" x14ac:dyDescent="0.3">
      <c r="B42" s="13" t="s">
        <v>151</v>
      </c>
      <c r="H42" s="13" t="s">
        <v>163</v>
      </c>
    </row>
    <row r="43" spans="2:11" s="4" customFormat="1" ht="29.4" thickBot="1" x14ac:dyDescent="0.35">
      <c r="B43" s="127" t="s">
        <v>147</v>
      </c>
      <c r="C43" s="9" t="s">
        <v>152</v>
      </c>
      <c r="D43" s="9" t="s">
        <v>153</v>
      </c>
      <c r="E43" s="99" t="s">
        <v>154</v>
      </c>
      <c r="F43" s="99" t="s">
        <v>155</v>
      </c>
      <c r="H43" s="98" t="s">
        <v>139</v>
      </c>
      <c r="I43" s="9" t="s">
        <v>161</v>
      </c>
      <c r="J43" s="9" t="s">
        <v>166</v>
      </c>
      <c r="K43" s="24" t="s">
        <v>167</v>
      </c>
    </row>
    <row r="44" spans="2:11" ht="15" thickBot="1" x14ac:dyDescent="0.35">
      <c r="B44" s="100" t="s">
        <v>127</v>
      </c>
      <c r="C44" s="76">
        <v>2.6829999999999998</v>
      </c>
      <c r="D44" s="75">
        <v>4.0430000000000001</v>
      </c>
      <c r="E44" s="152">
        <f t="shared" ref="E44:E49" si="3">(C44+D44)/2</f>
        <v>3.363</v>
      </c>
      <c r="F44" s="152">
        <v>3.4550000000000001</v>
      </c>
      <c r="H44" s="6" t="s">
        <v>162</v>
      </c>
      <c r="I44" s="23">
        <v>0.16</v>
      </c>
      <c r="J44" s="58">
        <f>C13</f>
        <v>8887</v>
      </c>
      <c r="K44" s="58">
        <f>I44*J44</f>
        <v>1421.92</v>
      </c>
    </row>
    <row r="45" spans="2:11" x14ac:dyDescent="0.3">
      <c r="B45" s="129" t="s">
        <v>128</v>
      </c>
      <c r="C45" s="74">
        <v>3.1629999999999998</v>
      </c>
      <c r="D45" s="74">
        <v>4.8380000000000001</v>
      </c>
      <c r="E45" s="123">
        <f t="shared" si="3"/>
        <v>4.0004999999999997</v>
      </c>
      <c r="F45" s="123">
        <v>3.5030000000000001</v>
      </c>
      <c r="H45" s="6" t="s">
        <v>10</v>
      </c>
      <c r="I45" s="23">
        <v>0.39</v>
      </c>
      <c r="J45" s="58">
        <f>C13</f>
        <v>8887</v>
      </c>
      <c r="K45" s="58">
        <f>I45*J45</f>
        <v>3465.9300000000003</v>
      </c>
    </row>
    <row r="46" spans="2:11" ht="15" thickBot="1" x14ac:dyDescent="0.35">
      <c r="B46" s="128" t="s">
        <v>129</v>
      </c>
      <c r="C46" s="74">
        <v>71.224999999999994</v>
      </c>
      <c r="D46" s="74">
        <v>72.724999999999994</v>
      </c>
      <c r="E46" s="122">
        <f t="shared" si="3"/>
        <v>71.974999999999994</v>
      </c>
      <c r="F46" s="122">
        <v>25.628</v>
      </c>
      <c r="H46" s="104" t="s">
        <v>164</v>
      </c>
      <c r="I46" s="23">
        <v>0.84</v>
      </c>
      <c r="J46" s="112">
        <f>C13</f>
        <v>8887</v>
      </c>
      <c r="K46" s="112">
        <f>I46*J46</f>
        <v>7465.08</v>
      </c>
    </row>
    <row r="47" spans="2:11" ht="15" thickBot="1" x14ac:dyDescent="0.35">
      <c r="B47" s="100" t="s">
        <v>130</v>
      </c>
      <c r="C47" s="76">
        <v>3.5150000000000001</v>
      </c>
      <c r="D47" s="75">
        <v>4.0650000000000004</v>
      </c>
      <c r="E47" s="152">
        <f t="shared" si="3"/>
        <v>3.79</v>
      </c>
      <c r="F47" s="152">
        <v>33.762999999999998</v>
      </c>
      <c r="H47" s="100" t="s">
        <v>141</v>
      </c>
      <c r="I47" s="559">
        <f>AVERAGE(I44:I46)</f>
        <v>0.46333333333333337</v>
      </c>
      <c r="J47" s="153">
        <f>C13</f>
        <v>8887</v>
      </c>
      <c r="K47" s="153">
        <f>I47*J47</f>
        <v>4117.6433333333334</v>
      </c>
    </row>
    <row r="48" spans="2:11" ht="15" thickBot="1" x14ac:dyDescent="0.35">
      <c r="B48" s="129" t="s">
        <v>148</v>
      </c>
      <c r="C48" s="74">
        <v>0</v>
      </c>
      <c r="D48" s="74">
        <v>0</v>
      </c>
      <c r="E48" s="123">
        <f t="shared" si="3"/>
        <v>0</v>
      </c>
      <c r="F48" s="123">
        <v>1.1000000000000001</v>
      </c>
      <c r="H48" s="100" t="s">
        <v>165</v>
      </c>
      <c r="I48" s="559">
        <v>0.64</v>
      </c>
      <c r="J48" s="154">
        <f>C14</f>
        <v>10180</v>
      </c>
      <c r="K48" s="154">
        <f>I48*J48</f>
        <v>6515.2</v>
      </c>
    </row>
    <row r="49" spans="2:8" ht="15" thickBot="1" x14ac:dyDescent="0.35">
      <c r="B49" s="128" t="s">
        <v>131</v>
      </c>
      <c r="C49" s="74">
        <v>0</v>
      </c>
      <c r="D49" s="74">
        <v>0</v>
      </c>
      <c r="E49" s="122">
        <f t="shared" si="3"/>
        <v>0</v>
      </c>
      <c r="F49" s="122">
        <v>1.196</v>
      </c>
      <c r="H49" t="s">
        <v>168</v>
      </c>
    </row>
    <row r="50" spans="2:8" ht="15" thickBot="1" x14ac:dyDescent="0.35">
      <c r="B50" s="100" t="s">
        <v>149</v>
      </c>
      <c r="C50" s="76">
        <f>C48+C49</f>
        <v>0</v>
      </c>
      <c r="D50" s="75">
        <f>D48+D49</f>
        <v>0</v>
      </c>
      <c r="E50" s="152">
        <f>E48+E49</f>
        <v>0</v>
      </c>
      <c r="F50" s="152">
        <f>F48+F49</f>
        <v>2.2960000000000003</v>
      </c>
    </row>
    <row r="51" spans="2:8" x14ac:dyDescent="0.3">
      <c r="B51" t="s">
        <v>156</v>
      </c>
    </row>
    <row r="53" spans="2:8" ht="15" thickBot="1" x14ac:dyDescent="0.35">
      <c r="B53" s="97" t="s">
        <v>182</v>
      </c>
      <c r="G53" s="97" t="s">
        <v>182</v>
      </c>
    </row>
    <row r="54" spans="2:8" ht="15" thickBot="1" x14ac:dyDescent="0.35">
      <c r="B54" s="97" t="s">
        <v>171</v>
      </c>
      <c r="C54" s="1" t="s">
        <v>172</v>
      </c>
      <c r="D54" s="1" t="s">
        <v>173</v>
      </c>
      <c r="E54" s="1" t="s">
        <v>176</v>
      </c>
      <c r="F54" s="1" t="s">
        <v>174</v>
      </c>
      <c r="G54" s="162" t="s">
        <v>177</v>
      </c>
      <c r="H54" s="163" t="s">
        <v>178</v>
      </c>
    </row>
    <row r="55" spans="2:8" ht="15" thickBot="1" x14ac:dyDescent="0.35">
      <c r="B55" s="1">
        <v>1990</v>
      </c>
      <c r="C55" s="1">
        <v>5.0299999999999997E-2</v>
      </c>
      <c r="D55" s="1">
        <v>9.4399999999999998E-2</v>
      </c>
      <c r="E55" s="1">
        <f>AVERAGE(C55:D55)</f>
        <v>7.2349999999999998E-2</v>
      </c>
      <c r="F55" s="1">
        <v>0.45490000000000003</v>
      </c>
      <c r="G55" s="164" t="s">
        <v>108</v>
      </c>
      <c r="H55" s="165">
        <f>AVERAGE(E55:E82)</f>
        <v>4.7510714285714295E-2</v>
      </c>
    </row>
    <row r="56" spans="2:8" ht="15" thickBot="1" x14ac:dyDescent="0.35">
      <c r="B56" s="1">
        <v>1991</v>
      </c>
      <c r="C56" s="1">
        <v>4.0099999999999997E-2</v>
      </c>
      <c r="D56" s="1">
        <v>9.4700000000000006E-2</v>
      </c>
      <c r="E56" s="1">
        <f t="shared" ref="E56:E82" si="4">AVERAGE(C56:D56)</f>
        <v>6.7400000000000002E-2</v>
      </c>
      <c r="F56" s="1">
        <v>0.374</v>
      </c>
      <c r="G56" s="166" t="s">
        <v>109</v>
      </c>
      <c r="H56" s="167">
        <f>AVERAGE(F55:F82)</f>
        <v>0.18341785714285713</v>
      </c>
    </row>
    <row r="57" spans="2:8" x14ac:dyDescent="0.3">
      <c r="B57" s="1">
        <v>1992</v>
      </c>
      <c r="C57" s="1">
        <v>3.95E-2</v>
      </c>
      <c r="D57" s="1">
        <v>9.6600000000000005E-2</v>
      </c>
      <c r="E57" s="1">
        <f t="shared" si="4"/>
        <v>6.8049999999999999E-2</v>
      </c>
      <c r="F57" s="1">
        <v>0.3695</v>
      </c>
    </row>
    <row r="58" spans="2:8" x14ac:dyDescent="0.3">
      <c r="B58" s="1">
        <v>1993</v>
      </c>
      <c r="C58" s="1">
        <v>3.7100000000000001E-2</v>
      </c>
      <c r="D58" s="1">
        <v>0.89800000000000002</v>
      </c>
      <c r="E58" s="1">
        <f t="shared" si="4"/>
        <v>0.46755000000000002</v>
      </c>
      <c r="F58" s="1">
        <v>0.36330000000000001</v>
      </c>
    </row>
    <row r="59" spans="2:8" x14ac:dyDescent="0.3">
      <c r="B59" s="1">
        <v>1994</v>
      </c>
      <c r="C59" s="1">
        <v>3.5900000000000001E-2</v>
      </c>
      <c r="D59" s="1">
        <v>9.9199999999999997E-2</v>
      </c>
      <c r="E59" s="1">
        <f t="shared" si="4"/>
        <v>6.7549999999999999E-2</v>
      </c>
      <c r="F59" s="1">
        <v>0.35870000000000002</v>
      </c>
    </row>
    <row r="60" spans="2:8" x14ac:dyDescent="0.3">
      <c r="B60" s="1">
        <v>1995</v>
      </c>
      <c r="C60" s="1">
        <v>3.4000000000000002E-2</v>
      </c>
      <c r="D60" s="1">
        <v>9.0999999999999998E-2</v>
      </c>
      <c r="E60" s="1">
        <f t="shared" si="4"/>
        <v>6.25E-2</v>
      </c>
      <c r="F60" s="1">
        <v>0.35370000000000001</v>
      </c>
    </row>
    <row r="61" spans="2:8" x14ac:dyDescent="0.3">
      <c r="B61" s="1">
        <v>1996</v>
      </c>
      <c r="C61" s="1">
        <v>3.2899999999999999E-2</v>
      </c>
      <c r="D61" s="1">
        <v>8.3000000000000004E-2</v>
      </c>
      <c r="E61" s="1">
        <f t="shared" si="4"/>
        <v>5.7950000000000002E-2</v>
      </c>
      <c r="F61" s="1">
        <v>0.3478</v>
      </c>
    </row>
    <row r="62" spans="2:8" x14ac:dyDescent="0.3">
      <c r="B62" s="1">
        <v>1997</v>
      </c>
      <c r="C62" s="1">
        <v>3.09E-2</v>
      </c>
      <c r="D62" s="1">
        <v>8.6499999999999994E-2</v>
      </c>
      <c r="E62" s="1">
        <f t="shared" si="4"/>
        <v>5.8699999999999995E-2</v>
      </c>
      <c r="F62" s="1">
        <v>0.34250000000000003</v>
      </c>
    </row>
    <row r="63" spans="2:8" x14ac:dyDescent="0.3">
      <c r="B63" s="1">
        <v>1998</v>
      </c>
      <c r="C63" s="1">
        <v>2.9700000000000001E-2</v>
      </c>
      <c r="D63" s="1">
        <v>8.6599999999999996E-2</v>
      </c>
      <c r="E63" s="1">
        <f t="shared" si="4"/>
        <v>5.815E-2</v>
      </c>
      <c r="F63" s="1">
        <v>0.33660000000000001</v>
      </c>
    </row>
    <row r="64" spans="2:8" x14ac:dyDescent="0.3">
      <c r="B64" s="1">
        <v>1999</v>
      </c>
      <c r="C64" s="1">
        <v>2.87E-2</v>
      </c>
      <c r="D64" s="1">
        <v>8.4000000000000005E-2</v>
      </c>
      <c r="E64" s="1">
        <f t="shared" si="4"/>
        <v>5.6350000000000004E-2</v>
      </c>
      <c r="F64" s="1">
        <v>0.33040000000000003</v>
      </c>
    </row>
    <row r="65" spans="2:6" x14ac:dyDescent="0.3">
      <c r="B65" s="1">
        <v>2000</v>
      </c>
      <c r="C65" s="1">
        <v>2.53E-2</v>
      </c>
      <c r="D65" s="1">
        <v>7.3200000000000001E-2</v>
      </c>
      <c r="E65" s="1">
        <f t="shared" si="4"/>
        <v>4.9250000000000002E-2</v>
      </c>
      <c r="F65" s="1">
        <v>0.30130000000000001</v>
      </c>
    </row>
    <row r="66" spans="2:6" x14ac:dyDescent="0.3">
      <c r="B66" s="1">
        <v>2001</v>
      </c>
      <c r="C66" s="1">
        <v>2.24E-2</v>
      </c>
      <c r="D66" s="1">
        <v>7.85E-2</v>
      </c>
      <c r="E66" s="1">
        <f t="shared" si="4"/>
        <v>5.0450000000000002E-2</v>
      </c>
      <c r="F66" s="1">
        <v>0.27</v>
      </c>
    </row>
    <row r="67" spans="2:6" x14ac:dyDescent="0.3">
      <c r="B67" s="1">
        <v>2002</v>
      </c>
      <c r="C67" s="1">
        <v>1.89E-2</v>
      </c>
      <c r="D67" s="1">
        <v>6.6500000000000004E-2</v>
      </c>
      <c r="E67" s="1">
        <f t="shared" si="4"/>
        <v>4.2700000000000002E-2</v>
      </c>
      <c r="F67" s="1">
        <v>0.23469999999999999</v>
      </c>
    </row>
    <row r="68" spans="2:6" x14ac:dyDescent="0.3">
      <c r="B68" s="1">
        <v>2003</v>
      </c>
      <c r="C68" s="1">
        <v>1.5299999999999999E-2</v>
      </c>
      <c r="D68" s="1">
        <v>5.4300000000000001E-2</v>
      </c>
      <c r="E68" s="1">
        <f t="shared" si="4"/>
        <v>3.4799999999999998E-2</v>
      </c>
      <c r="F68" s="1">
        <v>0.19539999999999999</v>
      </c>
    </row>
    <row r="69" spans="2:6" x14ac:dyDescent="0.3">
      <c r="B69" s="1">
        <v>2004</v>
      </c>
      <c r="C69" s="1">
        <v>1.15E-2</v>
      </c>
      <c r="D69" s="1">
        <v>4.1399999999999999E-2</v>
      </c>
      <c r="E69" s="1">
        <f t="shared" si="4"/>
        <v>2.6450000000000001E-2</v>
      </c>
      <c r="F69" s="1">
        <v>0.15160000000000001</v>
      </c>
    </row>
    <row r="70" spans="2:6" x14ac:dyDescent="0.3">
      <c r="B70" s="1">
        <v>2005</v>
      </c>
      <c r="C70" s="1">
        <v>8.9999999999999993E-3</v>
      </c>
      <c r="D70" s="1">
        <v>2.8899999999999999E-2</v>
      </c>
      <c r="E70" s="1">
        <f t="shared" si="4"/>
        <v>1.8949999999999998E-2</v>
      </c>
      <c r="F70" s="1">
        <v>0.1032</v>
      </c>
    </row>
    <row r="71" spans="2:6" x14ac:dyDescent="0.3">
      <c r="B71" s="1">
        <v>2006</v>
      </c>
      <c r="C71" s="1">
        <v>7.7999999999999996E-3</v>
      </c>
      <c r="D71" s="1">
        <v>1.6400000000000001E-2</v>
      </c>
      <c r="E71" s="1">
        <f t="shared" si="4"/>
        <v>1.21E-2</v>
      </c>
      <c r="F71" s="1">
        <v>5.28E-2</v>
      </c>
    </row>
    <row r="72" spans="2:6" x14ac:dyDescent="0.3">
      <c r="B72" s="1">
        <v>2007</v>
      </c>
      <c r="C72" s="1">
        <v>6.7999999999999996E-3</v>
      </c>
      <c r="D72" s="1">
        <v>1.0500000000000001E-2</v>
      </c>
      <c r="E72" s="1">
        <f t="shared" si="4"/>
        <v>8.6499999999999997E-3</v>
      </c>
      <c r="F72" s="1">
        <v>3.1699999999999999E-2</v>
      </c>
    </row>
    <row r="73" spans="2:6" x14ac:dyDescent="0.3">
      <c r="B73" s="1">
        <v>2008</v>
      </c>
      <c r="C73" s="1">
        <v>6.0000000000000001E-3</v>
      </c>
      <c r="D73" s="1">
        <v>7.1999999999999998E-3</v>
      </c>
      <c r="E73" s="1">
        <f t="shared" si="4"/>
        <v>6.6E-3</v>
      </c>
      <c r="F73" s="1">
        <v>2.3300000000000001E-2</v>
      </c>
    </row>
    <row r="74" spans="2:6" x14ac:dyDescent="0.3">
      <c r="B74" s="1">
        <v>2009</v>
      </c>
      <c r="C74" s="1">
        <v>5.5999999999999999E-3</v>
      </c>
      <c r="D74" s="1">
        <v>6.1999999999999998E-3</v>
      </c>
      <c r="E74" s="1">
        <f t="shared" si="4"/>
        <v>5.8999999999999999E-3</v>
      </c>
      <c r="F74" s="1">
        <v>1.9699999999999999E-2</v>
      </c>
    </row>
    <row r="75" spans="2:6" x14ac:dyDescent="0.3">
      <c r="B75" s="1">
        <v>2010</v>
      </c>
      <c r="C75" s="1">
        <v>5.4999999999999997E-3</v>
      </c>
      <c r="D75" s="1">
        <v>5.3E-3</v>
      </c>
      <c r="E75" s="1">
        <f t="shared" si="4"/>
        <v>5.4000000000000003E-3</v>
      </c>
      <c r="F75" s="1">
        <v>1.6299999999999999E-2</v>
      </c>
    </row>
    <row r="76" spans="2:6" x14ac:dyDescent="0.3">
      <c r="B76" s="1">
        <v>2011</v>
      </c>
      <c r="C76" s="1">
        <v>5.4999999999999997E-3</v>
      </c>
      <c r="D76" s="1">
        <v>4.7999999999999996E-3</v>
      </c>
      <c r="E76" s="1">
        <f t="shared" si="4"/>
        <v>5.1500000000000001E-3</v>
      </c>
      <c r="F76" s="1">
        <v>1.49E-2</v>
      </c>
    </row>
    <row r="77" spans="2:6" x14ac:dyDescent="0.3">
      <c r="B77" s="1">
        <v>2012</v>
      </c>
      <c r="C77" s="1">
        <v>4.8999999999999998E-3</v>
      </c>
      <c r="D77" s="1">
        <v>4.7000000000000002E-3</v>
      </c>
      <c r="E77" s="1">
        <f t="shared" si="4"/>
        <v>4.8000000000000004E-3</v>
      </c>
      <c r="F77" s="1">
        <v>1.49E-2</v>
      </c>
    </row>
    <row r="78" spans="2:6" x14ac:dyDescent="0.3">
      <c r="B78" s="1">
        <v>2013</v>
      </c>
      <c r="C78" s="1">
        <v>4.7999999999999996E-3</v>
      </c>
      <c r="D78" s="1">
        <v>4.5999999999999999E-3</v>
      </c>
      <c r="E78" s="1">
        <f t="shared" si="4"/>
        <v>4.6999999999999993E-3</v>
      </c>
      <c r="F78" s="1">
        <v>1.49E-2</v>
      </c>
    </row>
    <row r="79" spans="2:6" x14ac:dyDescent="0.3">
      <c r="B79" s="1">
        <v>2014</v>
      </c>
      <c r="C79" s="1">
        <v>4.7000000000000002E-3</v>
      </c>
      <c r="D79" s="1">
        <v>4.5999999999999999E-3</v>
      </c>
      <c r="E79" s="1">
        <f t="shared" si="4"/>
        <v>4.6499999999999996E-3</v>
      </c>
      <c r="F79" s="1">
        <v>1.49E-2</v>
      </c>
    </row>
    <row r="80" spans="2:6" x14ac:dyDescent="0.3">
      <c r="B80" s="1">
        <v>2015</v>
      </c>
      <c r="C80" s="1">
        <v>4.4000000000000003E-3</v>
      </c>
      <c r="D80" s="1">
        <v>4.5999999999999999E-3</v>
      </c>
      <c r="E80" s="1">
        <f t="shared" si="4"/>
        <v>4.5000000000000005E-3</v>
      </c>
      <c r="F80" s="1">
        <v>1.49E-2</v>
      </c>
    </row>
    <row r="81" spans="2:6" x14ac:dyDescent="0.3">
      <c r="B81" s="1">
        <v>2016</v>
      </c>
      <c r="C81" s="1">
        <v>4.1999999999999997E-3</v>
      </c>
      <c r="D81" s="1">
        <v>4.4999999999999997E-3</v>
      </c>
      <c r="E81" s="1">
        <f t="shared" si="4"/>
        <v>4.3499999999999997E-3</v>
      </c>
      <c r="F81" s="1">
        <v>1.49E-2</v>
      </c>
    </row>
    <row r="82" spans="2:6" x14ac:dyDescent="0.3">
      <c r="B82" s="1">
        <v>2017</v>
      </c>
      <c r="C82" s="1">
        <v>4.1999999999999997E-3</v>
      </c>
      <c r="D82" s="1">
        <v>4.4999999999999997E-3</v>
      </c>
      <c r="E82" s="1">
        <f t="shared" si="4"/>
        <v>4.3499999999999997E-3</v>
      </c>
      <c r="F82" s="1">
        <v>1.49E-2</v>
      </c>
    </row>
    <row r="83" spans="2:6" x14ac:dyDescent="0.3">
      <c r="B83" t="s">
        <v>175</v>
      </c>
    </row>
    <row r="84" spans="2:6" ht="15" thickBot="1" x14ac:dyDescent="0.35"/>
    <row r="85" spans="2:6" ht="15" thickBot="1" x14ac:dyDescent="0.35">
      <c r="B85" s="168" t="s">
        <v>181</v>
      </c>
      <c r="C85" s="152">
        <f>0.042</f>
        <v>4.2000000000000003E-2</v>
      </c>
      <c r="D85" s="169" t="s">
        <v>179</v>
      </c>
    </row>
    <row r="86" spans="2:6" x14ac:dyDescent="0.3">
      <c r="B86" t="s">
        <v>180</v>
      </c>
    </row>
    <row r="87" spans="2:6" ht="15" thickBot="1" x14ac:dyDescent="0.35"/>
    <row r="88" spans="2:6" ht="15" thickBot="1" x14ac:dyDescent="0.35">
      <c r="B88" s="168" t="s">
        <v>183</v>
      </c>
      <c r="C88" s="152">
        <f>16.4/1000</f>
        <v>1.6399999999999998E-2</v>
      </c>
      <c r="D88" s="169" t="s">
        <v>179</v>
      </c>
    </row>
  </sheetData>
  <mergeCells count="5">
    <mergeCell ref="C17:D17"/>
    <mergeCell ref="E17:F17"/>
    <mergeCell ref="G17:H17"/>
    <mergeCell ref="B30:C30"/>
    <mergeCell ref="E30:F30"/>
  </mergeCells>
  <hyperlinks>
    <hyperlink ref="B10" r:id="rId1"/>
  </hyperlinks>
  <pageMargins left="0.7" right="0.7" top="0.75" bottom="0.75" header="0.3" footer="0.3"/>
  <pageSetup orientation="portrait" r:id="rId2"/>
  <legacy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71"/>
  <sheetViews>
    <sheetView workbookViewId="0">
      <selection activeCell="K19" sqref="K19"/>
    </sheetView>
  </sheetViews>
  <sheetFormatPr defaultRowHeight="14.4" x14ac:dyDescent="0.3"/>
  <cols>
    <col min="1" max="1" width="36.33203125" customWidth="1"/>
    <col min="4" max="4" width="10.6640625" customWidth="1"/>
    <col min="5" max="5" width="10.33203125" bestFit="1" customWidth="1"/>
    <col min="9" max="9" width="35.44140625" customWidth="1"/>
    <col min="12" max="12" width="11.33203125" customWidth="1"/>
  </cols>
  <sheetData>
    <row r="1" spans="1:17" ht="15" x14ac:dyDescent="0.25">
      <c r="A1" t="s">
        <v>18</v>
      </c>
      <c r="I1" t="s">
        <v>19</v>
      </c>
    </row>
    <row r="2" spans="1:17" ht="15" x14ac:dyDescent="0.25">
      <c r="A2" t="s">
        <v>17</v>
      </c>
      <c r="I2" t="s">
        <v>16</v>
      </c>
    </row>
    <row r="3" spans="1:17" s="4" customFormat="1" ht="43.2" customHeight="1" x14ac:dyDescent="0.25">
      <c r="A3" s="16" t="s">
        <v>7</v>
      </c>
      <c r="B3" s="9" t="s">
        <v>8</v>
      </c>
      <c r="C3" s="9" t="s">
        <v>9</v>
      </c>
      <c r="D3" s="9" t="s">
        <v>10</v>
      </c>
      <c r="E3" s="9" t="s">
        <v>14</v>
      </c>
      <c r="F3" s="9" t="s">
        <v>15</v>
      </c>
      <c r="G3" s="9" t="s">
        <v>6</v>
      </c>
      <c r="I3" s="16" t="s">
        <v>7</v>
      </c>
      <c r="J3" s="9" t="s">
        <v>8</v>
      </c>
      <c r="K3" s="9" t="s">
        <v>9</v>
      </c>
      <c r="L3" s="9" t="s">
        <v>10</v>
      </c>
      <c r="M3" s="9" t="s">
        <v>14</v>
      </c>
      <c r="N3" s="9" t="s">
        <v>15</v>
      </c>
      <c r="O3" s="9" t="s">
        <v>6</v>
      </c>
      <c r="P3" s="9" t="s">
        <v>20</v>
      </c>
      <c r="Q3" s="9" t="s">
        <v>236</v>
      </c>
    </row>
    <row r="4" spans="1:17" ht="15" x14ac:dyDescent="0.25">
      <c r="A4" s="6" t="s">
        <v>11</v>
      </c>
      <c r="B4" s="64">
        <v>6.9</v>
      </c>
      <c r="C4" s="64">
        <v>8.5</v>
      </c>
      <c r="D4" s="64">
        <v>9.3000000000000007</v>
      </c>
      <c r="E4" s="64">
        <v>10.8</v>
      </c>
      <c r="F4" s="64">
        <v>8.9</v>
      </c>
      <c r="G4" s="64">
        <f>AVERAGE(B4:F4)</f>
        <v>8.879999999999999</v>
      </c>
      <c r="I4" s="6" t="s">
        <v>11</v>
      </c>
      <c r="J4" s="64">
        <v>9.18</v>
      </c>
      <c r="K4" s="64">
        <v>10.87</v>
      </c>
      <c r="L4" s="64">
        <v>13.58</v>
      </c>
      <c r="M4" s="64">
        <v>14.6</v>
      </c>
      <c r="N4" s="64">
        <v>13.65</v>
      </c>
      <c r="O4" s="64">
        <f>AVERAGE(J4:N4)</f>
        <v>12.375999999999999</v>
      </c>
      <c r="P4" s="65">
        <f>(O4/G4)^(1/10)-1</f>
        <v>3.375288237906604E-2</v>
      </c>
      <c r="Q4" s="64">
        <f>O4*(1+P7)^1</f>
        <v>12.426062976948835</v>
      </c>
    </row>
    <row r="5" spans="1:17" ht="15" x14ac:dyDescent="0.25">
      <c r="A5" s="6" t="s">
        <v>12</v>
      </c>
      <c r="B5" s="23">
        <v>4.7</v>
      </c>
      <c r="C5" s="23">
        <v>5.8</v>
      </c>
      <c r="D5" s="23">
        <v>5.4</v>
      </c>
      <c r="E5" s="23">
        <v>5.3</v>
      </c>
      <c r="F5" s="23">
        <v>5.7</v>
      </c>
      <c r="G5" s="23">
        <f>AVERAGE(B5:F5)</f>
        <v>5.38</v>
      </c>
      <c r="I5" s="6" t="s">
        <v>12</v>
      </c>
      <c r="J5" s="23">
        <v>4.68</v>
      </c>
      <c r="K5" s="23">
        <v>5.2</v>
      </c>
      <c r="L5" s="23">
        <v>5.46</v>
      </c>
      <c r="M5" s="23">
        <v>5.65</v>
      </c>
      <c r="N5" s="23">
        <v>5.19</v>
      </c>
      <c r="O5" s="23">
        <f>AVERAGE(J5:N5)</f>
        <v>5.2360000000000007</v>
      </c>
      <c r="P5" s="17">
        <f>(O5/G5)^(1/10)-1</f>
        <v>-2.7093756114154877E-3</v>
      </c>
      <c r="Q5" s="23">
        <f>O5*(1+P8)^1</f>
        <v>5.2360000000000007</v>
      </c>
    </row>
    <row r="6" spans="1:17" ht="15" x14ac:dyDescent="0.25">
      <c r="A6" s="6" t="s">
        <v>13</v>
      </c>
      <c r="B6" s="23">
        <v>0.5</v>
      </c>
      <c r="C6" s="23">
        <v>0.7</v>
      </c>
      <c r="D6" s="23">
        <v>0.5</v>
      </c>
      <c r="E6" s="23">
        <v>0.9</v>
      </c>
      <c r="F6" s="23">
        <v>0.6</v>
      </c>
      <c r="G6" s="23">
        <f>AVERAGE(B6:F6)</f>
        <v>0.64</v>
      </c>
      <c r="I6" s="6" t="s">
        <v>13</v>
      </c>
      <c r="J6" s="23">
        <v>0.68</v>
      </c>
      <c r="K6" s="23">
        <v>1.1100000000000001</v>
      </c>
      <c r="L6" s="23">
        <v>1.1499999999999999</v>
      </c>
      <c r="M6" s="23">
        <v>1.38</v>
      </c>
      <c r="N6" s="23">
        <v>0.84</v>
      </c>
      <c r="O6" s="23">
        <f>AVERAGE(J6:N6)</f>
        <v>1.032</v>
      </c>
      <c r="P6" s="17">
        <f>(O6/G6)^(1/10)-1</f>
        <v>4.8938370495255068E-2</v>
      </c>
      <c r="Q6" s="23">
        <f>O6*(1+P9)^1</f>
        <v>1.032</v>
      </c>
    </row>
    <row r="7" spans="1:17" ht="15" x14ac:dyDescent="0.25">
      <c r="A7" s="6" t="s">
        <v>100</v>
      </c>
      <c r="B7" s="23">
        <f>SUM(B5:B6)</f>
        <v>5.2</v>
      </c>
      <c r="C7" s="23">
        <f>SUM(C5:C6)</f>
        <v>6.5</v>
      </c>
      <c r="D7" s="23">
        <f>SUM(D5:D6)</f>
        <v>5.9</v>
      </c>
      <c r="E7" s="23">
        <f>SUM(E5:E6)</f>
        <v>6.2</v>
      </c>
      <c r="F7" s="23">
        <f>SUM(F5:F6)</f>
        <v>6.3</v>
      </c>
      <c r="G7" s="23">
        <f>AVERAGE(B7:F7)</f>
        <v>6.0200000000000005</v>
      </c>
      <c r="I7" s="6" t="s">
        <v>100</v>
      </c>
      <c r="J7" s="23">
        <f t="shared" ref="J7:O7" si="0">SUM(J5:J6)</f>
        <v>5.3599999999999994</v>
      </c>
      <c r="K7" s="23">
        <f t="shared" si="0"/>
        <v>6.3100000000000005</v>
      </c>
      <c r="L7" s="23">
        <f t="shared" si="0"/>
        <v>6.6099999999999994</v>
      </c>
      <c r="M7" s="23">
        <f t="shared" si="0"/>
        <v>7.03</v>
      </c>
      <c r="N7" s="23">
        <f t="shared" si="0"/>
        <v>6.03</v>
      </c>
      <c r="O7" s="23">
        <f t="shared" si="0"/>
        <v>6.2680000000000007</v>
      </c>
      <c r="P7" s="18">
        <f>(O7/G7)^(1/10)-1</f>
        <v>4.0451662046570025E-3</v>
      </c>
      <c r="Q7" s="161">
        <f>O7*(1+P10)^1</f>
        <v>6.2680000000000007</v>
      </c>
    </row>
    <row r="9" spans="1:17" ht="15" x14ac:dyDescent="0.25">
      <c r="A9" t="s">
        <v>40</v>
      </c>
      <c r="I9" t="s">
        <v>40</v>
      </c>
    </row>
    <row r="10" spans="1:17" ht="15" x14ac:dyDescent="0.25">
      <c r="A10" s="13" t="s">
        <v>41</v>
      </c>
      <c r="B10" s="13"/>
      <c r="C10" s="13"/>
      <c r="D10" s="13"/>
      <c r="E10" s="13"/>
      <c r="F10" s="13"/>
      <c r="I10" s="13" t="s">
        <v>51</v>
      </c>
    </row>
    <row r="11" spans="1:17" ht="45" x14ac:dyDescent="0.25">
      <c r="A11" s="26" t="s">
        <v>42</v>
      </c>
      <c r="B11" s="20">
        <v>2008</v>
      </c>
      <c r="C11" s="20">
        <v>2014</v>
      </c>
      <c r="D11" s="24" t="s">
        <v>50</v>
      </c>
      <c r="E11" s="24" t="s">
        <v>52</v>
      </c>
      <c r="F11" s="24" t="s">
        <v>53</v>
      </c>
      <c r="I11" s="14" t="s">
        <v>42</v>
      </c>
      <c r="J11" s="7">
        <v>2012</v>
      </c>
      <c r="K11" s="7">
        <v>2014</v>
      </c>
      <c r="L11" s="24" t="s">
        <v>50</v>
      </c>
      <c r="M11" s="24" t="s">
        <v>237</v>
      </c>
      <c r="N11" s="24" t="s">
        <v>238</v>
      </c>
    </row>
    <row r="12" spans="1:17" ht="15" x14ac:dyDescent="0.25">
      <c r="A12" s="6" t="s">
        <v>43</v>
      </c>
      <c r="B12" s="61">
        <v>0.63300000000000001</v>
      </c>
      <c r="C12" s="62">
        <v>0.58299999999999996</v>
      </c>
      <c r="D12" s="63">
        <f>(C12/B12)^(1/6)-1</f>
        <v>-1.3620265873287352E-2</v>
      </c>
      <c r="E12" s="28"/>
      <c r="F12" s="12">
        <f>C12*(1+$N$49)^3</f>
        <v>0.64638252112499983</v>
      </c>
      <c r="I12" s="6" t="s">
        <v>43</v>
      </c>
      <c r="J12" s="59">
        <v>0.61</v>
      </c>
      <c r="K12" s="59">
        <v>0.53100000000000003</v>
      </c>
      <c r="L12" s="60">
        <f>(K12/J12)^(1/2)-1</f>
        <v>-6.699849770823596E-2</v>
      </c>
      <c r="M12" s="28"/>
      <c r="N12" s="12">
        <f>K12*(1+$N$49)^1</f>
        <v>0.54958499999999999</v>
      </c>
    </row>
    <row r="13" spans="1:17" ht="15" x14ac:dyDescent="0.25">
      <c r="A13" s="6" t="s">
        <v>44</v>
      </c>
      <c r="B13" s="10">
        <v>0.21299999999999999</v>
      </c>
      <c r="C13" s="10">
        <v>0.215</v>
      </c>
      <c r="D13" s="21">
        <f t="shared" ref="D13:D19" si="1">(C13/B13)^(1/6)-1</f>
        <v>1.5588574934961574E-3</v>
      </c>
      <c r="E13" s="10">
        <f>C13*(1+D13)^3</f>
        <v>0.21600703127140425</v>
      </c>
      <c r="I13" s="6" t="s">
        <v>44</v>
      </c>
      <c r="J13" s="7">
        <v>0.21199999999999999</v>
      </c>
      <c r="K13" s="7">
        <v>0.21099999999999999</v>
      </c>
      <c r="L13" s="25">
        <f t="shared" ref="L13:L19" si="2">(K13/J13)^(1/2)-1</f>
        <v>-2.3612783838408147E-3</v>
      </c>
      <c r="M13" s="23">
        <f t="shared" ref="M13:M18" si="3">K13*(1+L13)^1</f>
        <v>0.21050177026100958</v>
      </c>
    </row>
    <row r="14" spans="1:17" ht="15" x14ac:dyDescent="0.25">
      <c r="A14" s="6" t="s">
        <v>45</v>
      </c>
      <c r="B14" s="10">
        <v>0.10299999999999999</v>
      </c>
      <c r="C14" s="10">
        <v>0.158</v>
      </c>
      <c r="D14" s="21">
        <f t="shared" si="1"/>
        <v>7.391516957199884E-2</v>
      </c>
      <c r="E14" s="10">
        <f t="shared" ref="E14:E19" si="4">C14*(1+D14)^3</f>
        <v>0.1956892722203645</v>
      </c>
      <c r="I14" s="6" t="s">
        <v>45</v>
      </c>
      <c r="J14" s="7">
        <v>0.11799999999999999</v>
      </c>
      <c r="K14" s="7">
        <v>0.16300000000000001</v>
      </c>
      <c r="L14" s="25">
        <f t="shared" si="2"/>
        <v>0.17531099382392834</v>
      </c>
      <c r="M14" s="23">
        <f t="shared" si="3"/>
        <v>0.19157569199330032</v>
      </c>
    </row>
    <row r="15" spans="1:17" ht="15" x14ac:dyDescent="0.25">
      <c r="A15" s="6" t="s">
        <v>46</v>
      </c>
      <c r="B15" s="10">
        <v>5.5E-2</v>
      </c>
      <c r="C15" s="10">
        <v>7.0999999999999994E-2</v>
      </c>
      <c r="D15" s="21">
        <f t="shared" si="1"/>
        <v>4.3476348748894278E-2</v>
      </c>
      <c r="E15" s="10">
        <f t="shared" si="4"/>
        <v>8.066890805801652E-2</v>
      </c>
      <c r="I15" s="6" t="s">
        <v>46</v>
      </c>
      <c r="J15" s="7">
        <v>5.6000000000000001E-2</v>
      </c>
      <c r="K15" s="7">
        <v>6.0999999999999999E-2</v>
      </c>
      <c r="L15" s="25">
        <f t="shared" si="2"/>
        <v>4.3688514014461166E-2</v>
      </c>
      <c r="M15" s="23">
        <f t="shared" si="3"/>
        <v>6.3664999354882124E-2</v>
      </c>
    </row>
    <row r="16" spans="1:17" ht="15" x14ac:dyDescent="0.25">
      <c r="A16" s="6" t="s">
        <v>47</v>
      </c>
      <c r="B16" s="10">
        <v>1.6E-2</v>
      </c>
      <c r="C16" s="10">
        <v>1.9E-2</v>
      </c>
      <c r="D16" s="21">
        <f t="shared" si="1"/>
        <v>2.9055827476684115E-2</v>
      </c>
      <c r="E16" s="10">
        <f t="shared" si="4"/>
        <v>2.0704769981818194E-2</v>
      </c>
      <c r="I16" s="6" t="s">
        <v>47</v>
      </c>
      <c r="J16" s="7">
        <v>2.7E-2</v>
      </c>
      <c r="K16" s="7">
        <v>1.2999999999999999E-2</v>
      </c>
      <c r="L16" s="25">
        <f t="shared" si="2"/>
        <v>-0.30611133351128905</v>
      </c>
      <c r="M16" s="177">
        <f t="shared" si="3"/>
        <v>9.0205526643532419E-3</v>
      </c>
    </row>
    <row r="17" spans="1:14" ht="15" x14ac:dyDescent="0.25">
      <c r="A17" s="6" t="s">
        <v>13</v>
      </c>
      <c r="B17" s="10">
        <v>0.03</v>
      </c>
      <c r="C17" s="10">
        <v>4.3999999999999997E-2</v>
      </c>
      <c r="D17" s="21">
        <f t="shared" si="1"/>
        <v>6.5913355096224535E-2</v>
      </c>
      <c r="E17" s="10">
        <f t="shared" si="4"/>
        <v>5.3286646232115847E-2</v>
      </c>
      <c r="I17" s="6" t="s">
        <v>13</v>
      </c>
      <c r="J17" s="7">
        <v>4.7E-2</v>
      </c>
      <c r="K17" s="7">
        <v>4.3999999999999997E-2</v>
      </c>
      <c r="L17" s="25">
        <f t="shared" si="2"/>
        <v>-3.2441106306206668E-2</v>
      </c>
      <c r="M17" s="23">
        <f t="shared" si="3"/>
        <v>4.2572591322526901E-2</v>
      </c>
    </row>
    <row r="18" spans="1:14" x14ac:dyDescent="0.3">
      <c r="A18" s="6" t="s">
        <v>48</v>
      </c>
      <c r="B18" s="10">
        <v>2.4E-2</v>
      </c>
      <c r="C18" s="10">
        <v>2.3E-2</v>
      </c>
      <c r="D18" s="21">
        <f t="shared" si="1"/>
        <v>-7.0681712137604658E-3</v>
      </c>
      <c r="E18" s="10">
        <f t="shared" si="4"/>
        <v>2.2515735238568899E-2</v>
      </c>
      <c r="I18" s="6" t="s">
        <v>48</v>
      </c>
      <c r="J18" s="7">
        <v>1.6E-2</v>
      </c>
      <c r="K18" s="7">
        <v>1.9E-2</v>
      </c>
      <c r="L18" s="25">
        <f t="shared" si="2"/>
        <v>8.9724735885168494E-2</v>
      </c>
      <c r="M18" s="23">
        <f t="shared" si="3"/>
        <v>2.0704769981818201E-2</v>
      </c>
    </row>
    <row r="19" spans="1:14" x14ac:dyDescent="0.3">
      <c r="A19" s="15" t="s">
        <v>137</v>
      </c>
      <c r="B19" s="10">
        <f>SUM(B13:B17)</f>
        <v>0.41700000000000004</v>
      </c>
      <c r="C19" s="10">
        <f>SUM(C13:C17)</f>
        <v>0.50700000000000001</v>
      </c>
      <c r="D19" s="22">
        <f t="shared" si="1"/>
        <v>3.3107031397711983E-2</v>
      </c>
      <c r="E19" s="11">
        <f t="shared" si="4"/>
        <v>0.5590413235520687</v>
      </c>
      <c r="I19" s="15" t="s">
        <v>137</v>
      </c>
      <c r="J19" s="7">
        <f>SUM(J13:J17)</f>
        <v>0.45999999999999996</v>
      </c>
      <c r="K19" s="74">
        <f>SUM(K13:K17)</f>
        <v>0.49199999999999999</v>
      </c>
      <c r="L19" s="27">
        <f t="shared" si="2"/>
        <v>3.4197861819151409E-2</v>
      </c>
      <c r="M19" s="161">
        <f>K19*(1+L19)^1</f>
        <v>0.50882534801502244</v>
      </c>
    </row>
    <row r="20" spans="1:14" x14ac:dyDescent="0.3">
      <c r="E20" s="13"/>
    </row>
    <row r="21" spans="1:14" x14ac:dyDescent="0.3">
      <c r="B21" s="842" t="s">
        <v>101</v>
      </c>
      <c r="C21" s="842"/>
      <c r="D21" s="842"/>
      <c r="E21" s="842"/>
      <c r="F21" s="842"/>
    </row>
    <row r="22" spans="1:14" x14ac:dyDescent="0.3">
      <c r="B22" s="8" t="s">
        <v>102</v>
      </c>
      <c r="C22" s="8" t="s">
        <v>107</v>
      </c>
      <c r="D22" s="8" t="s">
        <v>106</v>
      </c>
      <c r="E22" s="8" t="s">
        <v>103</v>
      </c>
      <c r="F22" s="8" t="s">
        <v>4</v>
      </c>
      <c r="I22" t="s">
        <v>40</v>
      </c>
    </row>
    <row r="23" spans="1:14" x14ac:dyDescent="0.3">
      <c r="B23" s="7">
        <v>5</v>
      </c>
      <c r="C23" s="7">
        <v>0</v>
      </c>
      <c r="D23" s="7">
        <v>7.5</v>
      </c>
      <c r="E23" s="7">
        <v>0.182</v>
      </c>
      <c r="F23" s="7">
        <v>0.31</v>
      </c>
      <c r="I23" s="13" t="s">
        <v>64</v>
      </c>
      <c r="J23" s="13"/>
      <c r="K23" s="13"/>
    </row>
    <row r="24" spans="1:14" ht="28.8" x14ac:dyDescent="0.3">
      <c r="B24" s="7">
        <v>10</v>
      </c>
      <c r="C24" s="7">
        <v>7.5</v>
      </c>
      <c r="D24" s="7">
        <v>12.5</v>
      </c>
      <c r="E24" s="7">
        <v>0.123</v>
      </c>
      <c r="F24" s="7">
        <v>0.18099999999999999</v>
      </c>
      <c r="I24" s="26" t="s">
        <v>42</v>
      </c>
      <c r="J24" s="20">
        <v>2008</v>
      </c>
      <c r="K24" s="20">
        <v>2014</v>
      </c>
      <c r="L24" s="24" t="s">
        <v>50</v>
      </c>
      <c r="M24" s="24" t="s">
        <v>237</v>
      </c>
      <c r="N24" s="24" t="s">
        <v>238</v>
      </c>
    </row>
    <row r="25" spans="1:14" x14ac:dyDescent="0.3">
      <c r="B25" s="7">
        <v>15</v>
      </c>
      <c r="C25" s="7">
        <v>12.5</v>
      </c>
      <c r="D25" s="7">
        <v>17.5</v>
      </c>
      <c r="E25" s="7">
        <v>8.8999999999999996E-2</v>
      </c>
      <c r="F25" s="7">
        <v>0.13500000000000001</v>
      </c>
      <c r="I25" s="6" t="s">
        <v>43</v>
      </c>
      <c r="J25" s="10">
        <v>25.3</v>
      </c>
      <c r="K25" s="12">
        <v>23.29</v>
      </c>
      <c r="L25" s="21">
        <f>(K25/J25)^(1/6)-1</f>
        <v>-1.3701980111002987E-2</v>
      </c>
      <c r="M25" s="28"/>
      <c r="N25" s="12">
        <f>K25*(1+$N$49)^3</f>
        <v>25.822039308749993</v>
      </c>
    </row>
    <row r="26" spans="1:14" x14ac:dyDescent="0.3">
      <c r="B26" s="7">
        <v>20</v>
      </c>
      <c r="C26" s="7">
        <v>17.5</v>
      </c>
      <c r="D26" s="7">
        <v>22.5</v>
      </c>
      <c r="E26" s="7">
        <v>6.8000000000000005E-2</v>
      </c>
      <c r="F26" s="7">
        <v>0.11799999999999999</v>
      </c>
      <c r="I26" s="6" t="s">
        <v>44</v>
      </c>
      <c r="J26" s="10">
        <v>8.52</v>
      </c>
      <c r="K26" s="10">
        <v>8.59</v>
      </c>
      <c r="L26" s="21">
        <f t="shared" ref="L26:L32" si="5">(K26/J26)^(1/6)-1</f>
        <v>1.3646628318724208E-3</v>
      </c>
      <c r="M26" s="10">
        <f t="shared" ref="M26:M32" si="6">K26*(1+L26)^1</f>
        <v>8.6017224537257846</v>
      </c>
    </row>
    <row r="27" spans="1:14" x14ac:dyDescent="0.3">
      <c r="B27" s="7">
        <v>25</v>
      </c>
      <c r="C27" s="7">
        <v>22.5</v>
      </c>
      <c r="D27" s="7">
        <v>27.5</v>
      </c>
      <c r="E27" s="7">
        <v>5.3999999999999999E-2</v>
      </c>
      <c r="F27" s="7">
        <v>0.12</v>
      </c>
      <c r="I27" s="6" t="s">
        <v>45</v>
      </c>
      <c r="J27" s="10">
        <v>4.1100000000000003</v>
      </c>
      <c r="K27" s="10">
        <v>5.92</v>
      </c>
      <c r="L27" s="21">
        <f t="shared" si="5"/>
        <v>6.2706444233879166E-2</v>
      </c>
      <c r="M27" s="10">
        <f t="shared" si="6"/>
        <v>6.2912221498645646</v>
      </c>
    </row>
    <row r="28" spans="1:14" x14ac:dyDescent="0.3">
      <c r="B28" s="7">
        <v>30</v>
      </c>
      <c r="C28" s="7">
        <v>27.5</v>
      </c>
      <c r="D28" s="7">
        <v>32.5</v>
      </c>
      <c r="E28" s="7">
        <v>4.3999999999999997E-2</v>
      </c>
      <c r="F28" s="7">
        <v>0.13300000000000001</v>
      </c>
      <c r="I28" s="6" t="s">
        <v>46</v>
      </c>
      <c r="J28" s="10">
        <v>2.2200000000000002</v>
      </c>
      <c r="K28" s="10">
        <v>2.57</v>
      </c>
      <c r="L28" s="21">
        <f t="shared" si="5"/>
        <v>2.4699894469863315E-2</v>
      </c>
      <c r="M28" s="10">
        <f t="shared" si="6"/>
        <v>2.6334787287875487</v>
      </c>
    </row>
    <row r="29" spans="1:14" x14ac:dyDescent="0.3">
      <c r="B29" s="7">
        <v>35</v>
      </c>
      <c r="C29" s="7">
        <v>32.5</v>
      </c>
      <c r="D29" s="7">
        <v>37.5</v>
      </c>
      <c r="E29" s="7">
        <v>3.6999999999999998E-2</v>
      </c>
      <c r="F29" s="7">
        <v>0.156</v>
      </c>
      <c r="I29" s="6" t="s">
        <v>47</v>
      </c>
      <c r="J29" s="10">
        <v>0.62</v>
      </c>
      <c r="K29" s="10">
        <v>1.04</v>
      </c>
      <c r="L29" s="21">
        <f t="shared" si="5"/>
        <v>9.0034578373202168E-2</v>
      </c>
      <c r="M29" s="10">
        <f t="shared" si="6"/>
        <v>1.1336359615081304</v>
      </c>
    </row>
    <row r="30" spans="1:14" x14ac:dyDescent="0.3">
      <c r="B30" s="7">
        <v>40</v>
      </c>
      <c r="C30" s="7">
        <v>37.5</v>
      </c>
      <c r="D30" s="7">
        <v>42.5</v>
      </c>
      <c r="E30" s="7">
        <v>3.4000000000000002E-2</v>
      </c>
      <c r="F30" s="7">
        <v>0.185</v>
      </c>
      <c r="I30" s="6" t="s">
        <v>13</v>
      </c>
      <c r="J30" s="10">
        <v>1.2</v>
      </c>
      <c r="K30" s="10">
        <v>1.65</v>
      </c>
      <c r="L30" s="21">
        <f t="shared" si="5"/>
        <v>5.450938605811273E-2</v>
      </c>
      <c r="M30" s="10">
        <f t="shared" si="6"/>
        <v>1.7399404869958859</v>
      </c>
    </row>
    <row r="31" spans="1:14" x14ac:dyDescent="0.3">
      <c r="B31" s="7">
        <v>45</v>
      </c>
      <c r="C31" s="7">
        <v>42.5</v>
      </c>
      <c r="D31" s="7">
        <v>47.5</v>
      </c>
      <c r="E31" s="7">
        <v>3.3000000000000002E-2</v>
      </c>
      <c r="F31" s="7">
        <v>0.223</v>
      </c>
      <c r="I31" s="6" t="s">
        <v>48</v>
      </c>
      <c r="J31" s="10">
        <v>0.95</v>
      </c>
      <c r="K31" s="10">
        <v>0.77</v>
      </c>
      <c r="L31" s="21">
        <f t="shared" si="5"/>
        <v>-3.4406085603041037E-2</v>
      </c>
      <c r="M31" s="10">
        <f t="shared" si="6"/>
        <v>0.7435073140856584</v>
      </c>
    </row>
    <row r="32" spans="1:14" x14ac:dyDescent="0.3">
      <c r="B32" s="7">
        <v>50</v>
      </c>
      <c r="C32" s="7">
        <v>47.5</v>
      </c>
      <c r="D32" s="7">
        <v>52.5</v>
      </c>
      <c r="E32" s="7">
        <v>3.3000000000000002E-2</v>
      </c>
      <c r="F32" s="7">
        <v>0.26400000000000001</v>
      </c>
      <c r="I32" s="15" t="s">
        <v>49</v>
      </c>
      <c r="J32" s="10">
        <f>SUM(J26:J31)</f>
        <v>17.619999999999997</v>
      </c>
      <c r="K32" s="12">
        <f>SUM(K26:K31)</f>
        <v>20.539999999999996</v>
      </c>
      <c r="L32" s="22">
        <f t="shared" si="5"/>
        <v>2.5885967036122004E-2</v>
      </c>
      <c r="M32" s="11">
        <f t="shared" si="6"/>
        <v>21.071697762921943</v>
      </c>
    </row>
    <row r="33" spans="2:14" x14ac:dyDescent="0.3">
      <c r="B33" s="7">
        <v>55</v>
      </c>
      <c r="C33" s="7">
        <v>52.5</v>
      </c>
      <c r="D33" s="7">
        <v>57.5</v>
      </c>
      <c r="E33" s="7">
        <v>0.34</v>
      </c>
      <c r="F33" s="7">
        <v>0.316</v>
      </c>
    </row>
    <row r="34" spans="2:14" x14ac:dyDescent="0.3">
      <c r="B34" s="7">
        <v>60</v>
      </c>
      <c r="C34" s="7">
        <v>57.5</v>
      </c>
      <c r="D34" s="7">
        <v>62.5</v>
      </c>
      <c r="E34" s="7">
        <v>3.6999999999999998E-2</v>
      </c>
      <c r="F34" s="7">
        <v>0.374</v>
      </c>
    </row>
    <row r="35" spans="2:14" x14ac:dyDescent="0.3">
      <c r="B35" s="7">
        <v>65</v>
      </c>
      <c r="C35" s="7">
        <v>62.5</v>
      </c>
      <c r="D35" s="7">
        <v>67.5</v>
      </c>
      <c r="E35" s="7">
        <v>4.2999999999999997E-2</v>
      </c>
      <c r="F35" s="7">
        <v>0.439</v>
      </c>
    </row>
    <row r="36" spans="2:14" x14ac:dyDescent="0.3">
      <c r="B36" s="7">
        <v>70</v>
      </c>
      <c r="C36" s="7">
        <v>67.5</v>
      </c>
      <c r="D36" s="7">
        <v>72.5</v>
      </c>
      <c r="E36" s="7">
        <v>5.1999999999999998E-2</v>
      </c>
      <c r="F36" s="7">
        <v>0.51100000000000001</v>
      </c>
    </row>
    <row r="37" spans="2:14" x14ac:dyDescent="0.3">
      <c r="B37" t="s">
        <v>104</v>
      </c>
    </row>
    <row r="39" spans="2:14" x14ac:dyDescent="0.3">
      <c r="B39" s="30" t="s">
        <v>55</v>
      </c>
      <c r="J39" s="30" t="s">
        <v>55</v>
      </c>
    </row>
    <row r="40" spans="2:14" x14ac:dyDescent="0.3">
      <c r="B40" s="30" t="s">
        <v>54</v>
      </c>
      <c r="J40" s="30" t="s">
        <v>54</v>
      </c>
    </row>
    <row r="41" spans="2:14" x14ac:dyDescent="0.3">
      <c r="B41" s="13" t="s">
        <v>105</v>
      </c>
      <c r="J41" s="13" t="s">
        <v>240</v>
      </c>
    </row>
    <row r="42" spans="2:14" x14ac:dyDescent="0.3">
      <c r="B42" s="6">
        <v>1994</v>
      </c>
      <c r="C42" s="66">
        <v>1.0780000000000001</v>
      </c>
      <c r="D42" s="6"/>
      <c r="J42" s="7">
        <v>1995</v>
      </c>
      <c r="K42" s="66">
        <v>1.109</v>
      </c>
      <c r="L42" s="6"/>
      <c r="M42" s="31" t="s">
        <v>56</v>
      </c>
      <c r="N42" s="8" t="s">
        <v>20</v>
      </c>
    </row>
    <row r="43" spans="2:14" x14ac:dyDescent="0.3">
      <c r="B43" s="6">
        <v>1995</v>
      </c>
      <c r="C43" s="66">
        <v>1.1579999999999999</v>
      </c>
      <c r="D43" s="25">
        <f>(C43-C42)/C42</f>
        <v>7.4211502782931205E-2</v>
      </c>
      <c r="E43" s="31" t="s">
        <v>56</v>
      </c>
      <c r="F43" s="8" t="s">
        <v>20</v>
      </c>
      <c r="J43" s="7">
        <v>1996</v>
      </c>
      <c r="K43" s="66">
        <v>1.2350000000000001</v>
      </c>
      <c r="L43" s="25">
        <f>(K43-K42)/K42</f>
        <v>0.11361587015329136</v>
      </c>
      <c r="M43" s="32" t="s">
        <v>57</v>
      </c>
      <c r="N43" s="17">
        <f>(K62/K42)^(1/20)-1</f>
        <v>4.5629519571425359E-2</v>
      </c>
    </row>
    <row r="44" spans="2:14" x14ac:dyDescent="0.3">
      <c r="B44" s="6">
        <v>1996</v>
      </c>
      <c r="C44" s="66">
        <v>1.2450000000000001</v>
      </c>
      <c r="D44" s="25">
        <f t="shared" ref="D44:D63" si="7">(C44-C43)/C43</f>
        <v>7.5129533678756646E-2</v>
      </c>
      <c r="E44" s="32" t="s">
        <v>57</v>
      </c>
      <c r="F44" s="17">
        <f>(C63/C43)^(1/20)-1</f>
        <v>3.9643874471628093E-2</v>
      </c>
      <c r="J44" s="7">
        <v>1997</v>
      </c>
      <c r="K44" s="66">
        <v>1.198</v>
      </c>
      <c r="L44" s="25">
        <f t="shared" ref="L44:L62" si="8">(K44-K43)/K43</f>
        <v>-2.9959514170040599E-2</v>
      </c>
      <c r="M44" s="32" t="s">
        <v>58</v>
      </c>
      <c r="N44" s="17">
        <f>(K62/K47)^(1/15)-1</f>
        <v>4.0560591610510288E-2</v>
      </c>
    </row>
    <row r="45" spans="2:14" x14ac:dyDescent="0.3">
      <c r="B45" s="6">
        <v>1997</v>
      </c>
      <c r="C45" s="66">
        <v>1.244</v>
      </c>
      <c r="D45" s="25">
        <f t="shared" si="7"/>
        <v>-8.032128514057123E-4</v>
      </c>
      <c r="E45" s="32" t="s">
        <v>58</v>
      </c>
      <c r="F45" s="17">
        <f>(C63/C48)^(1/15)-1</f>
        <v>3.4141680549210296E-2</v>
      </c>
      <c r="J45" s="7">
        <v>1998</v>
      </c>
      <c r="K45" s="66">
        <v>1.044</v>
      </c>
      <c r="L45" s="25">
        <f t="shared" si="8"/>
        <v>-0.12854757929883132</v>
      </c>
      <c r="M45" s="32" t="s">
        <v>59</v>
      </c>
      <c r="N45" s="17">
        <f>(K62/K52)^(1/10)-1</f>
        <v>1.2025662451520036E-2</v>
      </c>
    </row>
    <row r="46" spans="2:14" x14ac:dyDescent="0.3">
      <c r="B46" s="6">
        <v>1998</v>
      </c>
      <c r="C46" s="66">
        <v>1.0720000000000001</v>
      </c>
      <c r="D46" s="25">
        <f t="shared" si="7"/>
        <v>-0.13826366559485526</v>
      </c>
      <c r="E46" s="32" t="s">
        <v>59</v>
      </c>
      <c r="F46" s="17">
        <f>(C63/C53)^(1/10)-1</f>
        <v>8.5645953469983827E-3</v>
      </c>
      <c r="J46" s="7">
        <v>1999</v>
      </c>
      <c r="K46" s="66">
        <v>1.121</v>
      </c>
      <c r="L46" s="25">
        <f t="shared" si="8"/>
        <v>7.3754789272030608E-2</v>
      </c>
      <c r="M46" s="32" t="s">
        <v>60</v>
      </c>
      <c r="N46" s="17">
        <f>(K61/K42)^(1/19)-1</f>
        <v>6.7333140465566821E-2</v>
      </c>
    </row>
    <row r="47" spans="2:14" x14ac:dyDescent="0.3">
      <c r="B47" s="6">
        <v>1999</v>
      </c>
      <c r="C47" s="66">
        <v>1.1759999999999999</v>
      </c>
      <c r="D47" s="25">
        <f t="shared" si="7"/>
        <v>9.7014925373134206E-2</v>
      </c>
      <c r="E47" s="32" t="s">
        <v>60</v>
      </c>
      <c r="F47" s="17">
        <f>(C62/C43)^(1/19)-1</f>
        <v>5.8929124781026632E-2</v>
      </c>
      <c r="J47" s="7">
        <v>2000</v>
      </c>
      <c r="K47" s="66">
        <v>1.4910000000000001</v>
      </c>
      <c r="L47" s="25">
        <f t="shared" si="8"/>
        <v>0.33006244424620884</v>
      </c>
      <c r="M47" s="32" t="s">
        <v>61</v>
      </c>
      <c r="N47" s="17">
        <f>(K61/K47)^(1/14)-1</f>
        <v>6.9609548225638473E-2</v>
      </c>
    </row>
    <row r="48" spans="2:14" ht="15" thickBot="1" x14ac:dyDescent="0.35">
      <c r="B48" s="6">
        <v>2000</v>
      </c>
      <c r="C48" s="66">
        <v>1.5229999999999999</v>
      </c>
      <c r="D48" s="25">
        <f t="shared" si="7"/>
        <v>0.29506802721088438</v>
      </c>
      <c r="E48" s="32" t="s">
        <v>61</v>
      </c>
      <c r="F48" s="17">
        <f>(C62/C48)^(1/14)-1</f>
        <v>5.9860105148795251E-2</v>
      </c>
      <c r="J48" s="7">
        <v>2001</v>
      </c>
      <c r="K48" s="66">
        <v>1.401</v>
      </c>
      <c r="L48" s="25">
        <f t="shared" si="8"/>
        <v>-6.0362173038229425E-2</v>
      </c>
      <c r="M48" s="68" t="s">
        <v>62</v>
      </c>
      <c r="N48" s="69">
        <f>(K61/K52)^(1/9)-1</f>
        <v>5.3054715916259987E-2</v>
      </c>
    </row>
    <row r="49" spans="2:15" ht="15" thickBot="1" x14ac:dyDescent="0.35">
      <c r="B49" s="6">
        <v>2001</v>
      </c>
      <c r="C49" s="66">
        <v>1.46</v>
      </c>
      <c r="D49" s="25">
        <f t="shared" si="7"/>
        <v>-4.1365725541693994E-2</v>
      </c>
      <c r="E49" s="68" t="s">
        <v>62</v>
      </c>
      <c r="F49" s="69">
        <f>(C62/C53)^(1/9)-1</f>
        <v>4.4938393300576251E-2</v>
      </c>
      <c r="J49" s="7">
        <v>2002</v>
      </c>
      <c r="K49" s="66">
        <v>1.319</v>
      </c>
      <c r="L49" s="67">
        <f t="shared" si="8"/>
        <v>-5.852962169878663E-2</v>
      </c>
      <c r="M49" s="70" t="s">
        <v>63</v>
      </c>
      <c r="N49" s="71">
        <v>3.5000000000000003E-2</v>
      </c>
    </row>
    <row r="50" spans="2:15" ht="15" thickBot="1" x14ac:dyDescent="0.35">
      <c r="B50" s="6">
        <v>2002</v>
      </c>
      <c r="C50" s="66">
        <v>1.3859999999999999</v>
      </c>
      <c r="D50" s="67">
        <f t="shared" si="7"/>
        <v>-5.0684931506849364E-2</v>
      </c>
      <c r="E50" s="70" t="s">
        <v>63</v>
      </c>
      <c r="F50" s="71">
        <v>0.03</v>
      </c>
      <c r="J50" s="7">
        <v>2003</v>
      </c>
      <c r="K50" s="66">
        <v>1.5089999999999999</v>
      </c>
      <c r="L50" s="25">
        <f t="shared" si="8"/>
        <v>0.14404852160727821</v>
      </c>
      <c r="M50" s="142" t="s">
        <v>239</v>
      </c>
      <c r="N50" s="2">
        <v>2.5760000000000001</v>
      </c>
      <c r="O50" t="s">
        <v>410</v>
      </c>
    </row>
    <row r="51" spans="2:15" ht="15" thickBot="1" x14ac:dyDescent="0.35">
      <c r="B51" s="6">
        <v>2003</v>
      </c>
      <c r="C51" s="66">
        <v>1.603</v>
      </c>
      <c r="D51" s="25">
        <f t="shared" si="7"/>
        <v>0.15656565656565663</v>
      </c>
      <c r="E51" s="142" t="s">
        <v>239</v>
      </c>
      <c r="F51" s="2">
        <v>2.2559999999999998</v>
      </c>
      <c r="G51" t="s">
        <v>410</v>
      </c>
      <c r="J51" s="7">
        <v>2004</v>
      </c>
      <c r="K51" s="66">
        <v>1.81</v>
      </c>
      <c r="L51" s="67">
        <f t="shared" si="8"/>
        <v>0.19946984758117969</v>
      </c>
      <c r="M51" s="143">
        <v>2015</v>
      </c>
      <c r="N51" s="144">
        <f>N50</f>
        <v>2.5760000000000001</v>
      </c>
    </row>
    <row r="52" spans="2:15" ht="15" thickBot="1" x14ac:dyDescent="0.35">
      <c r="B52" s="6">
        <v>2004</v>
      </c>
      <c r="C52" s="66">
        <v>1.895</v>
      </c>
      <c r="D52" s="25">
        <f t="shared" si="7"/>
        <v>0.18215845290081101</v>
      </c>
      <c r="E52" s="143">
        <v>2015</v>
      </c>
      <c r="F52" s="144">
        <f>F51</f>
        <v>2.2559999999999998</v>
      </c>
      <c r="J52" s="7">
        <v>2005</v>
      </c>
      <c r="K52" s="66">
        <v>2.4020000000000001</v>
      </c>
      <c r="L52" s="25">
        <f t="shared" si="8"/>
        <v>0.32707182320441991</v>
      </c>
    </row>
    <row r="53" spans="2:15" x14ac:dyDescent="0.3">
      <c r="B53" s="6">
        <v>2005</v>
      </c>
      <c r="C53" s="66">
        <v>2.3140000000000001</v>
      </c>
      <c r="D53" s="25">
        <f t="shared" si="7"/>
        <v>0.2211081794195251</v>
      </c>
      <c r="J53" s="7">
        <v>2006</v>
      </c>
      <c r="K53" s="66">
        <v>2.7050000000000001</v>
      </c>
      <c r="L53" s="25">
        <f t="shared" si="8"/>
        <v>0.12614487926727724</v>
      </c>
    </row>
    <row r="54" spans="2:15" x14ac:dyDescent="0.3">
      <c r="B54" s="6">
        <v>2006</v>
      </c>
      <c r="C54" s="66">
        <v>2.6179999999999999</v>
      </c>
      <c r="D54" s="25">
        <f t="shared" si="7"/>
        <v>0.13137424373379422</v>
      </c>
      <c r="J54" s="7">
        <v>2007</v>
      </c>
      <c r="K54" s="66">
        <v>2.8849999999999998</v>
      </c>
      <c r="L54" s="25">
        <f t="shared" si="8"/>
        <v>6.654343807763391E-2</v>
      </c>
    </row>
    <row r="55" spans="2:15" x14ac:dyDescent="0.3">
      <c r="B55" s="6">
        <v>2007</v>
      </c>
      <c r="C55" s="66">
        <v>2.843</v>
      </c>
      <c r="D55" s="25">
        <f t="shared" si="7"/>
        <v>8.5943468296409517E-2</v>
      </c>
      <c r="J55" s="7">
        <v>2008</v>
      </c>
      <c r="K55" s="66">
        <v>3.8029999999999999</v>
      </c>
      <c r="L55" s="25">
        <f t="shared" si="8"/>
        <v>0.31819757365684581</v>
      </c>
    </row>
    <row r="56" spans="2:15" x14ac:dyDescent="0.3">
      <c r="B56" s="6">
        <v>2008</v>
      </c>
      <c r="C56" s="66">
        <v>3.2989999999999999</v>
      </c>
      <c r="D56" s="25">
        <f t="shared" si="7"/>
        <v>0.16039395005276116</v>
      </c>
      <c r="J56" s="7">
        <v>2009</v>
      </c>
      <c r="K56" s="66">
        <v>2.4670000000000001</v>
      </c>
      <c r="L56" s="25">
        <f t="shared" si="8"/>
        <v>-0.35130160399684457</v>
      </c>
    </row>
    <row r="57" spans="2:15" x14ac:dyDescent="0.3">
      <c r="B57" s="6">
        <v>2009</v>
      </c>
      <c r="C57" s="66">
        <v>2.4060000000000001</v>
      </c>
      <c r="D57" s="25">
        <f t="shared" si="7"/>
        <v>-0.27068808729918153</v>
      </c>
      <c r="J57" s="7">
        <v>2010</v>
      </c>
      <c r="K57" s="66">
        <v>2.992</v>
      </c>
      <c r="L57" s="25">
        <f t="shared" si="8"/>
        <v>0.21280907985407374</v>
      </c>
    </row>
    <row r="58" spans="2:15" x14ac:dyDescent="0.3">
      <c r="B58" s="6">
        <v>2010</v>
      </c>
      <c r="C58" s="66">
        <v>2.835</v>
      </c>
      <c r="D58" s="25">
        <f t="shared" si="7"/>
        <v>0.17830423940149617</v>
      </c>
      <c r="J58" s="7">
        <v>2011</v>
      </c>
      <c r="K58" s="66">
        <v>3.84</v>
      </c>
      <c r="L58" s="25">
        <f t="shared" si="8"/>
        <v>0.2834224598930481</v>
      </c>
    </row>
    <row r="59" spans="2:15" x14ac:dyDescent="0.3">
      <c r="B59" s="6">
        <v>2011</v>
      </c>
      <c r="C59" s="66">
        <v>3.5760000000000001</v>
      </c>
      <c r="D59" s="25">
        <f t="shared" si="7"/>
        <v>0.26137566137566143</v>
      </c>
      <c r="J59" s="7">
        <v>2012</v>
      </c>
      <c r="K59" s="66">
        <v>3.968</v>
      </c>
      <c r="L59" s="25">
        <f t="shared" si="8"/>
        <v>3.3333333333333368E-2</v>
      </c>
    </row>
    <row r="60" spans="2:15" x14ac:dyDescent="0.3">
      <c r="B60" s="6">
        <v>2012</v>
      </c>
      <c r="C60" s="66">
        <v>3.68</v>
      </c>
      <c r="D60" s="25">
        <f t="shared" si="7"/>
        <v>2.9082774049217028E-2</v>
      </c>
      <c r="J60" s="7">
        <v>2013</v>
      </c>
      <c r="K60" s="66">
        <v>3.9220000000000002</v>
      </c>
      <c r="L60" s="25">
        <f t="shared" si="8"/>
        <v>-1.1592741935483826E-2</v>
      </c>
    </row>
    <row r="61" spans="2:15" x14ac:dyDescent="0.3">
      <c r="B61" s="6">
        <v>2013</v>
      </c>
      <c r="C61" s="66">
        <v>3.5750000000000002</v>
      </c>
      <c r="D61" s="25">
        <f t="shared" si="7"/>
        <v>-2.8532608695652169E-2</v>
      </c>
      <c r="J61" s="7">
        <v>2014</v>
      </c>
      <c r="K61" s="66">
        <v>3.8250000000000002</v>
      </c>
      <c r="L61" s="25">
        <f t="shared" si="8"/>
        <v>-2.4732279449260573E-2</v>
      </c>
    </row>
    <row r="62" spans="2:15" x14ac:dyDescent="0.3">
      <c r="B62" s="6">
        <v>2014</v>
      </c>
      <c r="C62" s="66">
        <v>3.4369999999999998</v>
      </c>
      <c r="D62" s="25">
        <f t="shared" si="7"/>
        <v>-3.8601398601398697E-2</v>
      </c>
      <c r="J62" s="7">
        <v>2015</v>
      </c>
      <c r="K62" s="66">
        <v>2.7069999999999999</v>
      </c>
      <c r="L62" s="25">
        <f t="shared" si="8"/>
        <v>-0.29228758169934649</v>
      </c>
    </row>
    <row r="63" spans="2:15" x14ac:dyDescent="0.3">
      <c r="B63" s="6">
        <v>2015</v>
      </c>
      <c r="C63" s="66">
        <v>2.52</v>
      </c>
      <c r="D63" s="25">
        <f t="shared" si="7"/>
        <v>-0.26680244399185332</v>
      </c>
    </row>
    <row r="65" spans="2:6" s="4" customFormat="1" ht="28.8" x14ac:dyDescent="0.3">
      <c r="B65" s="857" t="s">
        <v>139</v>
      </c>
      <c r="C65" s="857"/>
      <c r="D65" s="24" t="s">
        <v>136</v>
      </c>
    </row>
    <row r="66" spans="2:6" x14ac:dyDescent="0.3">
      <c r="B66" s="844" t="s">
        <v>140</v>
      </c>
      <c r="C66" s="844"/>
      <c r="D66" s="92">
        <v>4.1489999999999999E-2</v>
      </c>
      <c r="E66" t="s">
        <v>138</v>
      </c>
    </row>
    <row r="67" spans="2:6" ht="15" thickBot="1" x14ac:dyDescent="0.35">
      <c r="B67" s="845" t="s">
        <v>98</v>
      </c>
      <c r="C67" s="845"/>
      <c r="D67" s="101">
        <v>5.7799999999999997E-2</v>
      </c>
      <c r="E67" t="s">
        <v>138</v>
      </c>
    </row>
    <row r="68" spans="2:6" ht="15" thickBot="1" x14ac:dyDescent="0.35">
      <c r="B68" s="855" t="s">
        <v>141</v>
      </c>
      <c r="C68" s="856"/>
      <c r="D68" s="158">
        <f>AVERAGE(D66:D67)</f>
        <v>4.9644999999999995E-2</v>
      </c>
    </row>
    <row r="70" spans="2:6" ht="43.8" thickBot="1" x14ac:dyDescent="0.35">
      <c r="B70" s="854" t="s">
        <v>139</v>
      </c>
      <c r="C70" s="854"/>
      <c r="D70" s="99" t="s">
        <v>144</v>
      </c>
      <c r="E70" s="99" t="s">
        <v>136</v>
      </c>
    </row>
    <row r="71" spans="2:6" ht="15" thickBot="1" x14ac:dyDescent="0.35">
      <c r="B71" s="855" t="s">
        <v>142</v>
      </c>
      <c r="C71" s="856"/>
      <c r="D71" s="159">
        <v>6.3</v>
      </c>
      <c r="E71" s="160">
        <f>1/D71</f>
        <v>0.15873015873015872</v>
      </c>
      <c r="F71" t="s">
        <v>143</v>
      </c>
    </row>
  </sheetData>
  <mergeCells count="7">
    <mergeCell ref="B70:C70"/>
    <mergeCell ref="B71:C71"/>
    <mergeCell ref="B21:F21"/>
    <mergeCell ref="B65:C65"/>
    <mergeCell ref="B66:C66"/>
    <mergeCell ref="B67:C67"/>
    <mergeCell ref="B68:C68"/>
  </mergeCells>
  <hyperlinks>
    <hyperlink ref="J39" r:id="rId1" display="https://www.eia.gov/dnav/pet/PET_PRI_GND_DCUS_NUS_W.htm"/>
    <hyperlink ref="B39" r:id="rId2" display="https://www.eia.gov/dnav/pet/PET_PRI_GND_DCUS_NUS_W.htm"/>
    <hyperlink ref="B40" r:id="rId3"/>
  </hyperlinks>
  <pageMargins left="0.7" right="0.7" top="0.75" bottom="0.75" header="0.3" footer="0.3"/>
  <pageSetup orientation="portrait" r:id="rId4"/>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2:K20"/>
  <sheetViews>
    <sheetView topLeftCell="C1" workbookViewId="0">
      <selection activeCell="E21" sqref="E21"/>
    </sheetView>
  </sheetViews>
  <sheetFormatPr defaultColWidth="9.109375" defaultRowHeight="14.4" x14ac:dyDescent="0.3"/>
  <cols>
    <col min="1" max="1" width="31.33203125" style="33" customWidth="1"/>
    <col min="2" max="2" width="17.44140625" style="33" customWidth="1"/>
    <col min="3" max="3" width="19.33203125" style="33" customWidth="1"/>
    <col min="4" max="4" width="17" style="33" customWidth="1"/>
    <col min="5" max="5" width="9.109375" style="33"/>
    <col min="6" max="6" width="17.88671875" style="33" customWidth="1"/>
    <col min="7" max="7" width="25.88671875" style="33" customWidth="1"/>
    <col min="8" max="8" width="28.109375" style="33" customWidth="1"/>
    <col min="9" max="9" width="19.33203125" style="33" customWidth="1"/>
    <col min="10" max="10" width="16.5546875" style="33" customWidth="1"/>
    <col min="11" max="11" width="16.88671875" style="33" customWidth="1"/>
    <col min="12" max="16384" width="9.109375" style="33"/>
  </cols>
  <sheetData>
    <row r="2" spans="1:11" ht="39" x14ac:dyDescent="0.25">
      <c r="A2" s="188" t="s">
        <v>244</v>
      </c>
      <c r="F2" s="44" t="s">
        <v>243</v>
      </c>
      <c r="G2" s="45"/>
      <c r="H2" s="45"/>
      <c r="I2" s="45"/>
      <c r="J2" s="45"/>
      <c r="K2" s="45"/>
    </row>
    <row r="3" spans="1:11" ht="15.75" x14ac:dyDescent="0.25">
      <c r="A3" s="859" t="s">
        <v>65</v>
      </c>
      <c r="B3" s="860"/>
      <c r="C3" s="860"/>
      <c r="D3" s="860"/>
      <c r="F3" s="861" t="s">
        <v>82</v>
      </c>
      <c r="G3" s="862"/>
      <c r="H3" s="862"/>
      <c r="I3" s="862"/>
      <c r="J3" s="862"/>
      <c r="K3" s="863"/>
    </row>
    <row r="4" spans="1:11" ht="51.75" x14ac:dyDescent="0.25">
      <c r="A4" s="43" t="s">
        <v>66</v>
      </c>
      <c r="B4" s="43" t="s">
        <v>5</v>
      </c>
      <c r="C4" s="43" t="s">
        <v>67</v>
      </c>
      <c r="D4" s="43" t="s">
        <v>245</v>
      </c>
      <c r="F4" s="46" t="s">
        <v>83</v>
      </c>
      <c r="G4" s="47" t="s">
        <v>84</v>
      </c>
      <c r="H4" s="47" t="s">
        <v>85</v>
      </c>
      <c r="I4" s="47" t="s">
        <v>86</v>
      </c>
      <c r="J4" s="47" t="s">
        <v>87</v>
      </c>
      <c r="K4" s="48" t="s">
        <v>215</v>
      </c>
    </row>
    <row r="5" spans="1:11" ht="15" x14ac:dyDescent="0.25">
      <c r="A5" s="34" t="s">
        <v>68</v>
      </c>
      <c r="B5" s="35" t="s">
        <v>69</v>
      </c>
      <c r="C5" s="36">
        <v>3.0000000000000001E-3</v>
      </c>
      <c r="D5" s="37">
        <v>28800</v>
      </c>
      <c r="F5" s="49">
        <v>0</v>
      </c>
      <c r="G5" s="50" t="s">
        <v>88</v>
      </c>
      <c r="H5" s="50">
        <v>0.92534000000000005</v>
      </c>
      <c r="I5" s="50">
        <v>0.21537999999999999</v>
      </c>
      <c r="J5" s="50">
        <v>0.43675999999999998</v>
      </c>
      <c r="K5" s="93">
        <v>0</v>
      </c>
    </row>
    <row r="6" spans="1:11" ht="15" x14ac:dyDescent="0.25">
      <c r="A6" s="34" t="s">
        <v>70</v>
      </c>
      <c r="B6" s="35" t="s">
        <v>71</v>
      </c>
      <c r="C6" s="36">
        <v>4.7E-2</v>
      </c>
      <c r="D6" s="37">
        <v>451200</v>
      </c>
      <c r="F6" s="49">
        <v>1</v>
      </c>
      <c r="G6" s="50" t="s">
        <v>69</v>
      </c>
      <c r="H6" s="50">
        <v>7.2569999999999996E-2</v>
      </c>
      <c r="I6" s="50">
        <v>0.62727999999999995</v>
      </c>
      <c r="J6" s="50">
        <v>0.41738999999999998</v>
      </c>
      <c r="K6" s="93">
        <f>D5</f>
        <v>28800</v>
      </c>
    </row>
    <row r="7" spans="1:11" ht="15" x14ac:dyDescent="0.25">
      <c r="A7" s="34" t="s">
        <v>72</v>
      </c>
      <c r="B7" s="35" t="s">
        <v>73</v>
      </c>
      <c r="C7" s="36">
        <v>0.105</v>
      </c>
      <c r="D7" s="37">
        <v>1008000</v>
      </c>
      <c r="F7" s="49">
        <v>2</v>
      </c>
      <c r="G7" s="50" t="s">
        <v>71</v>
      </c>
      <c r="H7" s="50">
        <v>1.98E-3</v>
      </c>
      <c r="I7" s="50">
        <v>0.104</v>
      </c>
      <c r="J7" s="50">
        <v>8.8719999999999993E-2</v>
      </c>
      <c r="K7" s="93">
        <f t="shared" ref="K7:K10" si="0">D6</f>
        <v>451200</v>
      </c>
    </row>
    <row r="8" spans="1:11" ht="15" x14ac:dyDescent="0.25">
      <c r="A8" s="34" t="s">
        <v>74</v>
      </c>
      <c r="B8" s="35" t="s">
        <v>75</v>
      </c>
      <c r="C8" s="36">
        <v>0.26600000000000001</v>
      </c>
      <c r="D8" s="37">
        <v>2553600</v>
      </c>
      <c r="F8" s="49">
        <v>3</v>
      </c>
      <c r="G8" s="50" t="s">
        <v>73</v>
      </c>
      <c r="H8" s="50">
        <v>8.0000000000000007E-5</v>
      </c>
      <c r="I8" s="50">
        <v>3.8580000000000003E-2</v>
      </c>
      <c r="J8" s="50">
        <v>4.8169999999999998E-2</v>
      </c>
      <c r="K8" s="93">
        <f t="shared" si="0"/>
        <v>1008000</v>
      </c>
    </row>
    <row r="9" spans="1:11" ht="15" x14ac:dyDescent="0.25">
      <c r="A9" s="34" t="s">
        <v>76</v>
      </c>
      <c r="B9" s="35" t="s">
        <v>77</v>
      </c>
      <c r="C9" s="36">
        <v>0.59299999999999997</v>
      </c>
      <c r="D9" s="37">
        <v>5692800</v>
      </c>
      <c r="F9" s="49">
        <v>4</v>
      </c>
      <c r="G9" s="50" t="s">
        <v>75</v>
      </c>
      <c r="H9" s="50">
        <v>0</v>
      </c>
      <c r="I9" s="50">
        <v>4.4200000000000003E-3</v>
      </c>
      <c r="J9" s="50">
        <v>6.1700000000000001E-3</v>
      </c>
      <c r="K9" s="93">
        <f t="shared" si="0"/>
        <v>2553600</v>
      </c>
    </row>
    <row r="10" spans="1:11" ht="15" x14ac:dyDescent="0.25">
      <c r="A10" s="34" t="s">
        <v>78</v>
      </c>
      <c r="B10" s="35" t="s">
        <v>79</v>
      </c>
      <c r="C10" s="189">
        <v>1</v>
      </c>
      <c r="D10" s="37">
        <v>9600000</v>
      </c>
      <c r="F10" s="49">
        <v>5</v>
      </c>
      <c r="G10" s="50" t="s">
        <v>77</v>
      </c>
      <c r="H10" s="50">
        <v>3.0000000000000001E-5</v>
      </c>
      <c r="I10" s="50">
        <v>1.034E-2</v>
      </c>
      <c r="J10" s="50">
        <v>2.7899999999999999E-3</v>
      </c>
      <c r="K10" s="93">
        <f t="shared" si="0"/>
        <v>5692800</v>
      </c>
    </row>
    <row r="11" spans="1:11" ht="48.75" customHeight="1" x14ac:dyDescent="0.3">
      <c r="A11" s="858" t="s">
        <v>246</v>
      </c>
      <c r="B11" s="858"/>
      <c r="C11" s="858"/>
      <c r="D11" s="858"/>
      <c r="F11" s="864" t="s">
        <v>89</v>
      </c>
      <c r="G11" s="865"/>
      <c r="H11" s="865"/>
      <c r="I11" s="865"/>
      <c r="J11" s="865"/>
      <c r="K11" s="866"/>
    </row>
    <row r="12" spans="1:11" ht="15" x14ac:dyDescent="0.25">
      <c r="A12" s="39"/>
      <c r="B12" s="40"/>
      <c r="C12" s="40"/>
      <c r="D12" s="40"/>
      <c r="F12" s="49">
        <v>6</v>
      </c>
      <c r="G12" s="50" t="s">
        <v>90</v>
      </c>
      <c r="H12" s="50"/>
      <c r="I12" s="50"/>
      <c r="J12" s="50"/>
      <c r="K12" s="93">
        <f>D10</f>
        <v>9600000</v>
      </c>
    </row>
    <row r="13" spans="1:11" s="40" customFormat="1" ht="15" x14ac:dyDescent="0.25">
      <c r="F13" s="867" t="s">
        <v>214</v>
      </c>
      <c r="G13" s="868"/>
      <c r="H13" s="868"/>
      <c r="I13" s="868"/>
      <c r="J13" s="868"/>
      <c r="K13" s="869"/>
    </row>
    <row r="14" spans="1:11" s="40" customFormat="1" ht="30" x14ac:dyDescent="0.25">
      <c r="A14" s="33"/>
      <c r="B14" s="43" t="s">
        <v>247</v>
      </c>
      <c r="C14" s="190"/>
      <c r="D14" s="33"/>
      <c r="F14" s="51" t="s">
        <v>91</v>
      </c>
      <c r="G14" s="52"/>
      <c r="H14" s="53">
        <f>H6*K6+H7*K7+H8*K8+H9*K9+H10*K10</f>
        <v>3234.8159999999998</v>
      </c>
      <c r="I14" s="52"/>
      <c r="J14" s="52"/>
      <c r="K14" s="54"/>
    </row>
    <row r="15" spans="1:11" ht="28.8" x14ac:dyDescent="0.3">
      <c r="A15" s="38" t="s">
        <v>80</v>
      </c>
      <c r="B15" s="37">
        <v>4198</v>
      </c>
      <c r="C15" s="191"/>
      <c r="F15" s="51" t="s">
        <v>92</v>
      </c>
      <c r="G15" s="52"/>
      <c r="H15" s="52"/>
      <c r="I15" s="96">
        <f>I6*K6+I7*K7+I8*K8+I9*K9+I10*K10</f>
        <v>174029.568</v>
      </c>
      <c r="J15" s="52"/>
      <c r="K15" s="54"/>
    </row>
    <row r="16" spans="1:11" ht="17.399999999999999" customHeight="1" x14ac:dyDescent="0.3">
      <c r="A16" s="33" t="s">
        <v>248</v>
      </c>
      <c r="F16" s="51" t="s">
        <v>93</v>
      </c>
      <c r="G16" s="52"/>
      <c r="H16" s="52"/>
      <c r="I16" s="52"/>
      <c r="J16" s="53">
        <f>J6*K6+J7*K7+J8*K8+J9*K9+J10*K10</f>
        <v>132245.28</v>
      </c>
      <c r="K16" s="54"/>
    </row>
    <row r="17" spans="1:11" ht="27.6" x14ac:dyDescent="0.3">
      <c r="A17" s="39"/>
      <c r="B17" s="40"/>
      <c r="C17" s="40"/>
      <c r="D17" s="40"/>
      <c r="F17" s="51" t="s">
        <v>94</v>
      </c>
      <c r="G17" s="54"/>
      <c r="H17" s="54"/>
      <c r="I17" s="54"/>
      <c r="J17" s="54"/>
      <c r="K17" s="94">
        <f>K12</f>
        <v>9600000</v>
      </c>
    </row>
    <row r="18" spans="1:11" ht="41.4" x14ac:dyDescent="0.3">
      <c r="A18" s="41"/>
      <c r="F18" s="55" t="s">
        <v>95</v>
      </c>
      <c r="G18" s="56">
        <f>B15</f>
        <v>4198</v>
      </c>
      <c r="H18" s="57" t="s">
        <v>213</v>
      </c>
      <c r="I18" s="54"/>
      <c r="J18" s="54"/>
      <c r="K18" s="95">
        <f>G18</f>
        <v>4198</v>
      </c>
    </row>
    <row r="19" spans="1:11" x14ac:dyDescent="0.3">
      <c r="A19" s="42"/>
      <c r="B19" s="42"/>
      <c r="C19" s="42"/>
      <c r="D19" s="42"/>
    </row>
    <row r="20" spans="1:11" s="42" customFormat="1" x14ac:dyDescent="0.3">
      <c r="A20" s="33"/>
      <c r="B20" s="33"/>
      <c r="C20" s="33"/>
      <c r="D20" s="33"/>
    </row>
  </sheetData>
  <mergeCells count="5">
    <mergeCell ref="A11:D11"/>
    <mergeCell ref="A3:D3"/>
    <mergeCell ref="F3:K3"/>
    <mergeCell ref="F11:K11"/>
    <mergeCell ref="F13:K13"/>
  </mergeCells>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V804"/>
  <sheetViews>
    <sheetView topLeftCell="G10" zoomScale="80" zoomScaleNormal="80" workbookViewId="0">
      <selection activeCell="W23" sqref="W23"/>
    </sheetView>
  </sheetViews>
  <sheetFormatPr defaultRowHeight="14.4" x14ac:dyDescent="0.3"/>
  <cols>
    <col min="2" max="2" width="11.88671875" style="406" bestFit="1" customWidth="1"/>
    <col min="3" max="6" width="13.5546875" style="5" customWidth="1"/>
    <col min="9" max="9" width="17" customWidth="1"/>
    <col min="11" max="13" width="13.33203125" style="1" customWidth="1"/>
    <col min="14" max="15" width="13.6640625" customWidth="1"/>
    <col min="16" max="16" width="17.5546875" customWidth="1"/>
    <col min="18" max="18" width="19.109375" bestFit="1" customWidth="1"/>
    <col min="20" max="20" width="11.5546875" bestFit="1" customWidth="1"/>
    <col min="21" max="21" width="13.33203125" bestFit="1" customWidth="1"/>
    <col min="22" max="22" width="14.44140625" customWidth="1"/>
  </cols>
  <sheetData>
    <row r="2" spans="2:22" ht="15" x14ac:dyDescent="0.25">
      <c r="B2" s="871" t="s">
        <v>446</v>
      </c>
      <c r="C2" s="871"/>
      <c r="D2" s="871"/>
      <c r="E2" s="871"/>
      <c r="F2" s="871"/>
      <c r="I2" s="842" t="s">
        <v>458</v>
      </c>
      <c r="J2" s="842"/>
      <c r="K2" s="842"/>
      <c r="L2" s="842"/>
      <c r="M2" s="842"/>
      <c r="N2" s="842"/>
      <c r="O2" s="842"/>
      <c r="R2" s="842" t="s">
        <v>663</v>
      </c>
      <c r="S2" s="842"/>
      <c r="T2" s="842"/>
      <c r="U2" s="842"/>
    </row>
    <row r="3" spans="2:22" ht="15" x14ac:dyDescent="0.25">
      <c r="B3" s="407"/>
      <c r="C3" s="870" t="s">
        <v>441</v>
      </c>
      <c r="D3" s="870"/>
      <c r="E3" s="870" t="s">
        <v>445</v>
      </c>
      <c r="F3" s="870"/>
      <c r="I3" s="428" t="s">
        <v>447</v>
      </c>
      <c r="J3" s="428" t="s">
        <v>449</v>
      </c>
      <c r="K3" s="228" t="s">
        <v>450</v>
      </c>
      <c r="L3" s="228" t="s">
        <v>257</v>
      </c>
      <c r="M3" s="228" t="s">
        <v>261</v>
      </c>
      <c r="N3" s="228" t="s">
        <v>453</v>
      </c>
      <c r="O3" s="228" t="s">
        <v>457</v>
      </c>
      <c r="P3" s="228" t="s">
        <v>666</v>
      </c>
      <c r="R3" s="428" t="s">
        <v>447</v>
      </c>
      <c r="S3" s="428" t="s">
        <v>449</v>
      </c>
      <c r="T3" s="228" t="s">
        <v>450</v>
      </c>
      <c r="U3" s="228" t="s">
        <v>457</v>
      </c>
      <c r="V3" s="228" t="s">
        <v>666</v>
      </c>
    </row>
    <row r="4" spans="2:22" ht="15" x14ac:dyDescent="0.25">
      <c r="B4" s="407" t="s">
        <v>442</v>
      </c>
      <c r="C4" s="419" t="s">
        <v>443</v>
      </c>
      <c r="D4" s="419" t="s">
        <v>444</v>
      </c>
      <c r="E4" s="419" t="s">
        <v>443</v>
      </c>
      <c r="F4" s="419" t="s">
        <v>444</v>
      </c>
      <c r="I4" s="420" t="s">
        <v>448</v>
      </c>
      <c r="J4" s="292"/>
      <c r="K4" s="421"/>
      <c r="L4" s="421"/>
      <c r="M4" s="421"/>
      <c r="N4" s="292"/>
      <c r="O4" s="421"/>
      <c r="P4" s="421"/>
      <c r="R4" s="420" t="s">
        <v>664</v>
      </c>
      <c r="S4" s="292"/>
      <c r="T4" s="421"/>
      <c r="U4" s="292"/>
      <c r="V4" s="292"/>
    </row>
    <row r="5" spans="2:22" ht="15" x14ac:dyDescent="0.25">
      <c r="B5" s="431">
        <v>0.1</v>
      </c>
      <c r="C5" s="432">
        <v>11.335538190956706</v>
      </c>
      <c r="D5" s="545">
        <f>1/C5</f>
        <v>8.821813161E-2</v>
      </c>
      <c r="E5" s="432">
        <v>0.32163435717474537</v>
      </c>
      <c r="F5" s="545">
        <f t="shared" ref="F5:F68" si="0">1/E5</f>
        <v>3.10912058271404</v>
      </c>
      <c r="I5" s="280"/>
      <c r="J5" s="280" t="s">
        <v>258</v>
      </c>
      <c r="K5" s="423" t="s">
        <v>0</v>
      </c>
      <c r="L5" s="215">
        <f>'TDM Data'!E10</f>
        <v>63878.317267999999</v>
      </c>
      <c r="M5" s="215">
        <f>'TDM Data'!E14</f>
        <v>1222.5339160000001</v>
      </c>
      <c r="N5" s="549">
        <f>L5/M5</f>
        <v>52.250752663781306</v>
      </c>
      <c r="O5" s="565">
        <v>3.5098866409999971E-2</v>
      </c>
      <c r="P5" s="215">
        <f>L5*O5</f>
        <v>2242.0565242851262</v>
      </c>
      <c r="R5" s="280"/>
      <c r="S5" s="280" t="s">
        <v>258</v>
      </c>
      <c r="T5" s="423" t="s">
        <v>0</v>
      </c>
      <c r="U5" s="565">
        <f>O22-O5</f>
        <v>-1.4475040999991501E-4</v>
      </c>
      <c r="V5" s="215">
        <f>P22-P5</f>
        <v>-10.619941628644483</v>
      </c>
    </row>
    <row r="6" spans="2:22" ht="15" x14ac:dyDescent="0.25">
      <c r="B6" s="431">
        <v>0.2</v>
      </c>
      <c r="C6" s="432">
        <v>11.378981639321738</v>
      </c>
      <c r="D6" s="545">
        <f t="shared" ref="D6:D69" si="1">1/C6</f>
        <v>8.7881326440000004E-2</v>
      </c>
      <c r="E6" s="432">
        <v>0.3783511404240128</v>
      </c>
      <c r="F6" s="545">
        <f t="shared" si="0"/>
        <v>2.6430474053264756</v>
      </c>
      <c r="I6" s="280"/>
      <c r="J6" s="280" t="s">
        <v>258</v>
      </c>
      <c r="K6" s="423" t="s">
        <v>451</v>
      </c>
      <c r="L6" s="215">
        <f>'TDM Data'!E11</f>
        <v>235947.20780599999</v>
      </c>
      <c r="M6" s="215">
        <f>'TDM Data'!E15</f>
        <v>4519.1609289999997</v>
      </c>
      <c r="N6" s="549">
        <f t="shared" ref="N6:N8" si="2">L6/M6</f>
        <v>52.210401778767903</v>
      </c>
      <c r="O6" s="565">
        <v>3.5814598560000112E-2</v>
      </c>
      <c r="P6" s="215">
        <f t="shared" ref="P6:P8" si="3">L6*O6</f>
        <v>8450.3545289248141</v>
      </c>
      <c r="R6" s="280"/>
      <c r="S6" s="280" t="s">
        <v>258</v>
      </c>
      <c r="T6" s="423" t="s">
        <v>451</v>
      </c>
      <c r="U6" s="565">
        <f t="shared" ref="U6:V20" si="4">O23-O6</f>
        <v>5.6769327899998945E-3</v>
      </c>
      <c r="V6" s="215">
        <f t="shared" si="4"/>
        <v>1334.0272253220537</v>
      </c>
    </row>
    <row r="7" spans="2:22" ht="15" x14ac:dyDescent="0.25">
      <c r="B7" s="431">
        <v>0.30000000000000004</v>
      </c>
      <c r="C7" s="432">
        <v>11.42262063615814</v>
      </c>
      <c r="D7" s="545">
        <f t="shared" si="1"/>
        <v>8.7545584490000009E-2</v>
      </c>
      <c r="E7" s="432">
        <v>0.42083340995726137</v>
      </c>
      <c r="F7" s="545">
        <f t="shared" si="0"/>
        <v>2.3762371911050435</v>
      </c>
      <c r="I7" s="280"/>
      <c r="J7" s="280" t="s">
        <v>258</v>
      </c>
      <c r="K7" s="423" t="s">
        <v>1</v>
      </c>
      <c r="L7" s="215">
        <f>'TDM Data'!E12</f>
        <v>187655.70350100001</v>
      </c>
      <c r="M7" s="215">
        <f>'TDM Data'!E16</f>
        <v>3612.1153670000003</v>
      </c>
      <c r="N7" s="549">
        <f t="shared" si="2"/>
        <v>51.951746950113403</v>
      </c>
      <c r="O7" s="565">
        <v>3.9230112359999965E-2</v>
      </c>
      <c r="P7" s="215">
        <f t="shared" si="3"/>
        <v>7361.7543333390695</v>
      </c>
      <c r="R7" s="280"/>
      <c r="S7" s="280" t="s">
        <v>258</v>
      </c>
      <c r="T7" s="423" t="s">
        <v>1</v>
      </c>
      <c r="U7" s="565">
        <f t="shared" si="4"/>
        <v>-4.0711135500000051E-3</v>
      </c>
      <c r="V7" s="215">
        <f t="shared" si="4"/>
        <v>-766.3428520362686</v>
      </c>
    </row>
    <row r="8" spans="2:22" ht="15" x14ac:dyDescent="0.25">
      <c r="B8" s="431">
        <v>0.4</v>
      </c>
      <c r="C8" s="432">
        <v>11.466455843859132</v>
      </c>
      <c r="D8" s="545">
        <f t="shared" si="1"/>
        <v>8.7210905759999999E-2</v>
      </c>
      <c r="E8" s="432">
        <v>0.45661033580334681</v>
      </c>
      <c r="F8" s="545">
        <f t="shared" si="0"/>
        <v>2.1900511696491263</v>
      </c>
      <c r="I8" s="280"/>
      <c r="J8" s="280" t="s">
        <v>258</v>
      </c>
      <c r="K8" s="423" t="s">
        <v>452</v>
      </c>
      <c r="L8" s="215">
        <f>'TDM Data'!E13</f>
        <v>115587.515959</v>
      </c>
      <c r="M8" s="215">
        <f>'TDM Data'!E17</f>
        <v>2205.6436199999998</v>
      </c>
      <c r="N8" s="549">
        <f t="shared" si="2"/>
        <v>52.405345501373432</v>
      </c>
      <c r="O8" s="565">
        <v>4.6378553350000129E-2</v>
      </c>
      <c r="P8" s="215">
        <f t="shared" si="3"/>
        <v>5360.7817754984726</v>
      </c>
      <c r="R8" s="280"/>
      <c r="S8" s="280" t="s">
        <v>258</v>
      </c>
      <c r="T8" s="423" t="s">
        <v>452</v>
      </c>
      <c r="U8" s="565">
        <f t="shared" si="4"/>
        <v>3.8376825000002029E-4</v>
      </c>
      <c r="V8" s="215">
        <f t="shared" si="4"/>
        <v>40.789663295221544</v>
      </c>
    </row>
    <row r="9" spans="2:22" ht="15" x14ac:dyDescent="0.25">
      <c r="B9" s="431">
        <v>0.5</v>
      </c>
      <c r="C9" s="432">
        <v>11.510487920633551</v>
      </c>
      <c r="D9" s="545">
        <f t="shared" si="1"/>
        <v>8.6877290250000003E-2</v>
      </c>
      <c r="E9" s="432">
        <v>0.48836340975922776</v>
      </c>
      <c r="F9" s="545">
        <f t="shared" si="0"/>
        <v>2.0476554549674773</v>
      </c>
      <c r="I9" s="291"/>
      <c r="J9" s="291" t="s">
        <v>259</v>
      </c>
      <c r="K9" s="422" t="s">
        <v>0</v>
      </c>
      <c r="L9" s="216">
        <f>'TDM Data'!E22</f>
        <v>79191.539712999991</v>
      </c>
      <c r="M9" s="216">
        <f>'TDM Data'!E26</f>
        <v>1504.9239170000001</v>
      </c>
      <c r="N9" s="550">
        <f>L9/M9</f>
        <v>52.621623471082081</v>
      </c>
      <c r="O9" s="566">
        <v>3.9529233689999957E-2</v>
      </c>
      <c r="P9" s="216">
        <f>L9*O9</f>
        <v>3130.3808795860887</v>
      </c>
      <c r="R9" s="291"/>
      <c r="S9" s="291" t="s">
        <v>259</v>
      </c>
      <c r="T9" s="422" t="s">
        <v>0</v>
      </c>
      <c r="U9" s="566">
        <f t="shared" si="4"/>
        <v>-3.736072E-3</v>
      </c>
      <c r="V9" s="216">
        <f t="shared" si="4"/>
        <v>-295.86593102635288</v>
      </c>
    </row>
    <row r="10" spans="2:22" ht="15" x14ac:dyDescent="0.25">
      <c r="B10" s="431">
        <v>0.6</v>
      </c>
      <c r="C10" s="432">
        <v>11.554717520344088</v>
      </c>
      <c r="D10" s="545">
        <f t="shared" si="1"/>
        <v>8.6544737959999993E-2</v>
      </c>
      <c r="E10" s="432">
        <v>0.51739563159936119</v>
      </c>
      <c r="F10" s="545">
        <f t="shared" si="0"/>
        <v>1.9327569444466</v>
      </c>
      <c r="I10" s="291"/>
      <c r="J10" s="291" t="s">
        <v>259</v>
      </c>
      <c r="K10" s="422" t="s">
        <v>451</v>
      </c>
      <c r="L10" s="216">
        <f>'TDM Data'!E23</f>
        <v>83626.334075000006</v>
      </c>
      <c r="M10" s="216">
        <f>'TDM Data'!E27</f>
        <v>1577.1688690000001</v>
      </c>
      <c r="N10" s="550">
        <f t="shared" ref="N10:N12" si="5">L10/M10</f>
        <v>53.023069196149599</v>
      </c>
      <c r="O10" s="566">
        <v>3.5965219290000121E-2</v>
      </c>
      <c r="P10" s="216">
        <f t="shared" ref="P10:P12" si="6">L10*O10</f>
        <v>3007.6394434261847</v>
      </c>
      <c r="R10" s="291"/>
      <c r="S10" s="291" t="s">
        <v>259</v>
      </c>
      <c r="T10" s="422" t="s">
        <v>451</v>
      </c>
      <c r="U10" s="566">
        <f t="shared" si="4"/>
        <v>5.545328859999886E-3</v>
      </c>
      <c r="V10" s="216">
        <f t="shared" si="4"/>
        <v>463.7345233148576</v>
      </c>
    </row>
    <row r="11" spans="2:22" ht="15" x14ac:dyDescent="0.25">
      <c r="B11" s="431">
        <v>0.7</v>
      </c>
      <c r="C11" s="432">
        <v>11.599145292342548</v>
      </c>
      <c r="D11" s="545">
        <f t="shared" si="1"/>
        <v>8.621324889000001E-2</v>
      </c>
      <c r="E11" s="432">
        <v>0.54445047961335447</v>
      </c>
      <c r="F11" s="545">
        <f t="shared" si="0"/>
        <v>1.8367143338915917</v>
      </c>
      <c r="I11" s="291"/>
      <c r="J11" s="291" t="s">
        <v>259</v>
      </c>
      <c r="K11" s="422" t="s">
        <v>1</v>
      </c>
      <c r="L11" s="216">
        <f>'TDM Data'!E24</f>
        <v>134705.26283200001</v>
      </c>
      <c r="M11" s="216">
        <f>'TDM Data'!E28</f>
        <v>2556.6698429999997</v>
      </c>
      <c r="N11" s="550">
        <f t="shared" si="5"/>
        <v>52.687781803667178</v>
      </c>
      <c r="O11" s="566">
        <v>4.3865070090000007E-2</v>
      </c>
      <c r="P11" s="216">
        <f t="shared" si="6"/>
        <v>5908.8557956175528</v>
      </c>
      <c r="R11" s="291"/>
      <c r="S11" s="291" t="s">
        <v>259</v>
      </c>
      <c r="T11" s="422" t="s">
        <v>1</v>
      </c>
      <c r="U11" s="566">
        <f t="shared" si="4"/>
        <v>-6.8265086500000627E-3</v>
      </c>
      <c r="V11" s="216">
        <f t="shared" si="4"/>
        <v>-919.56773922760112</v>
      </c>
    </row>
    <row r="12" spans="2:22" ht="15" x14ac:dyDescent="0.25">
      <c r="B12" s="431">
        <v>0.79999999999999993</v>
      </c>
      <c r="C12" s="432">
        <v>11.643771881302147</v>
      </c>
      <c r="D12" s="545">
        <f t="shared" si="1"/>
        <v>8.5882823039999986E-2</v>
      </c>
      <c r="E12" s="432">
        <v>0.56999696305772041</v>
      </c>
      <c r="F12" s="545">
        <f t="shared" si="0"/>
        <v>1.754395312275963</v>
      </c>
      <c r="I12" s="291"/>
      <c r="J12" s="291" t="s">
        <v>259</v>
      </c>
      <c r="K12" s="422" t="s">
        <v>452</v>
      </c>
      <c r="L12" s="216">
        <f>'TDM Data'!E25</f>
        <v>83285.847815000001</v>
      </c>
      <c r="M12" s="216">
        <f>'TDM Data'!E29</f>
        <v>1563.0748990000002</v>
      </c>
      <c r="N12" s="550">
        <f t="shared" si="5"/>
        <v>53.283337777532815</v>
      </c>
      <c r="O12" s="566">
        <v>4.6009092600000134E-2</v>
      </c>
      <c r="P12" s="216">
        <f t="shared" si="6"/>
        <v>3831.9062843898537</v>
      </c>
      <c r="R12" s="291"/>
      <c r="S12" s="291" t="s">
        <v>259</v>
      </c>
      <c r="T12" s="422" t="s">
        <v>452</v>
      </c>
      <c r="U12" s="566">
        <f t="shared" si="4"/>
        <v>4.4506980000001001E-4</v>
      </c>
      <c r="V12" s="216">
        <f t="shared" si="4"/>
        <v>37.06712203758525</v>
      </c>
    </row>
    <row r="13" spans="2:22" ht="15" x14ac:dyDescent="0.25">
      <c r="B13" s="431">
        <v>0.89999999999999991</v>
      </c>
      <c r="C13" s="432">
        <v>11.688597927046725</v>
      </c>
      <c r="D13" s="545">
        <f t="shared" si="1"/>
        <v>8.555346040999999E-2</v>
      </c>
      <c r="E13" s="432">
        <v>0.59435214627875899</v>
      </c>
      <c r="F13" s="545">
        <f t="shared" si="0"/>
        <v>1.6825042296238075</v>
      </c>
      <c r="I13" s="280"/>
      <c r="J13" s="280" t="s">
        <v>260</v>
      </c>
      <c r="K13" s="423" t="s">
        <v>0</v>
      </c>
      <c r="L13" s="215">
        <f>'TDM Data'!E34</f>
        <v>28901.207158999998</v>
      </c>
      <c r="M13" s="215">
        <f>'TDM Data'!E38</f>
        <v>552.67239300000006</v>
      </c>
      <c r="N13" s="549">
        <f>L13/M13</f>
        <v>52.293560389581458</v>
      </c>
      <c r="O13" s="565">
        <v>3.5042986889999961E-2</v>
      </c>
      <c r="P13" s="215">
        <f>L13*O13</f>
        <v>1012.7846235780099</v>
      </c>
      <c r="R13" s="280"/>
      <c r="S13" s="280" t="s">
        <v>260</v>
      </c>
      <c r="T13" s="423" t="s">
        <v>0</v>
      </c>
      <c r="U13" s="565">
        <f t="shared" si="4"/>
        <v>1.2014070000086752E-5</v>
      </c>
      <c r="V13" s="215">
        <f t="shared" si="4"/>
        <v>-0.50828046789308701</v>
      </c>
    </row>
    <row r="14" spans="2:22" ht="15" x14ac:dyDescent="0.25">
      <c r="B14" s="431">
        <v>1</v>
      </c>
      <c r="C14" s="432">
        <v>11.733624064376951</v>
      </c>
      <c r="D14" s="545">
        <f t="shared" si="1"/>
        <v>8.5225161000000008E-2</v>
      </c>
      <c r="E14" s="432">
        <v>0.61774153694094391</v>
      </c>
      <c r="F14" s="545">
        <f t="shared" si="0"/>
        <v>1.6188</v>
      </c>
      <c r="I14" s="280"/>
      <c r="J14" s="280" t="s">
        <v>260</v>
      </c>
      <c r="K14" s="423" t="s">
        <v>451</v>
      </c>
      <c r="L14" s="215">
        <f>'TDM Data'!E35</f>
        <v>91824.306215000004</v>
      </c>
      <c r="M14" s="215">
        <f>'TDM Data'!E39</f>
        <v>1757.5740390000001</v>
      </c>
      <c r="N14" s="549">
        <f t="shared" ref="N14:N16" si="7">L14/M14</f>
        <v>52.244914966566597</v>
      </c>
      <c r="O14" s="565">
        <v>3.5814598560000112E-2</v>
      </c>
      <c r="P14" s="215">
        <f t="shared" ref="P14:P16" si="8">L14*O14</f>
        <v>3288.6506651407485</v>
      </c>
      <c r="R14" s="280"/>
      <c r="S14" s="280" t="s">
        <v>260</v>
      </c>
      <c r="T14" s="423" t="s">
        <v>451</v>
      </c>
      <c r="U14" s="565">
        <f t="shared" si="4"/>
        <v>5.6682828399998858E-3</v>
      </c>
      <c r="V14" s="215">
        <f t="shared" si="4"/>
        <v>518.07785078259985</v>
      </c>
    </row>
    <row r="15" spans="2:22" ht="15" x14ac:dyDescent="0.25">
      <c r="B15" s="433">
        <v>1.1000000000000001</v>
      </c>
      <c r="C15" s="434">
        <v>11.778850922893364</v>
      </c>
      <c r="D15" s="546">
        <f t="shared" si="1"/>
        <v>8.4897924810000011E-2</v>
      </c>
      <c r="E15" s="434">
        <v>0.64033188531805163</v>
      </c>
      <c r="F15" s="546">
        <f t="shared" si="0"/>
        <v>1.5616901530732019</v>
      </c>
      <c r="I15" s="280"/>
      <c r="J15" s="280" t="s">
        <v>260</v>
      </c>
      <c r="K15" s="423" t="s">
        <v>1</v>
      </c>
      <c r="L15" s="215">
        <f>'TDM Data'!E36</f>
        <v>76841.807660999999</v>
      </c>
      <c r="M15" s="215">
        <f>'TDM Data'!E40</f>
        <v>1477.245741</v>
      </c>
      <c r="N15" s="549">
        <f t="shared" si="7"/>
        <v>52.016943104525765</v>
      </c>
      <c r="O15" s="565">
        <v>3.8940560009999958E-2</v>
      </c>
      <c r="P15" s="215">
        <f t="shared" si="8"/>
        <v>2992.2630225000448</v>
      </c>
      <c r="R15" s="280"/>
      <c r="S15" s="280" t="s">
        <v>260</v>
      </c>
      <c r="T15" s="423" t="s">
        <v>1</v>
      </c>
      <c r="U15" s="565">
        <f t="shared" si="4"/>
        <v>-3.8416935999999874E-3</v>
      </c>
      <c r="V15" s="215">
        <f t="shared" si="4"/>
        <v>-296.4069477304156</v>
      </c>
    </row>
    <row r="16" spans="2:22" ht="15" x14ac:dyDescent="0.25">
      <c r="B16" s="433">
        <v>1.2</v>
      </c>
      <c r="C16" s="434">
        <v>11.8242791268163</v>
      </c>
      <c r="D16" s="546">
        <f t="shared" si="1"/>
        <v>8.4571751840000001E-2</v>
      </c>
      <c r="E16" s="434">
        <v>0.66225034688011508</v>
      </c>
      <c r="F16" s="546">
        <f t="shared" si="0"/>
        <v>1.5100029840845468</v>
      </c>
      <c r="I16" s="280"/>
      <c r="J16" s="280" t="s">
        <v>260</v>
      </c>
      <c r="K16" s="423" t="s">
        <v>452</v>
      </c>
      <c r="L16" s="215">
        <f>'TDM Data'!E37</f>
        <v>47747.912288</v>
      </c>
      <c r="M16" s="215">
        <f>'TDM Data'!E41</f>
        <v>909.44113900000002</v>
      </c>
      <c r="N16" s="549">
        <f t="shared" si="7"/>
        <v>52.502476785361253</v>
      </c>
      <c r="O16" s="565">
        <v>4.622905215000013E-2</v>
      </c>
      <c r="P16" s="215">
        <f t="shared" si="8"/>
        <v>2207.3407272155841</v>
      </c>
      <c r="R16" s="280"/>
      <c r="S16" s="280" t="s">
        <v>260</v>
      </c>
      <c r="T16" s="423" t="s">
        <v>452</v>
      </c>
      <c r="U16" s="565">
        <f t="shared" si="4"/>
        <v>4.5537120000001263E-4</v>
      </c>
      <c r="V16" s="215">
        <f t="shared" si="4"/>
        <v>19.628049620288039</v>
      </c>
    </row>
    <row r="17" spans="2:22" ht="15" x14ac:dyDescent="0.25">
      <c r="B17" s="433">
        <v>1.3</v>
      </c>
      <c r="C17" s="434">
        <v>11.869909294802611</v>
      </c>
      <c r="D17" s="546">
        <f t="shared" si="1"/>
        <v>8.4246642090000018E-2</v>
      </c>
      <c r="E17" s="434">
        <v>0.68359633419600319</v>
      </c>
      <c r="F17" s="546">
        <f t="shared" si="0"/>
        <v>1.4628516128251741</v>
      </c>
      <c r="I17" s="291"/>
      <c r="J17" s="291" t="s">
        <v>4</v>
      </c>
      <c r="K17" s="422" t="s">
        <v>0</v>
      </c>
      <c r="L17" s="216">
        <f>'TDM Data'!E46</f>
        <v>20247.773277</v>
      </c>
      <c r="M17" s="216">
        <f>'TDM Data'!E50</f>
        <v>367.17573399999998</v>
      </c>
      <c r="N17" s="550">
        <f>L17/M17</f>
        <v>55.144638934663369</v>
      </c>
      <c r="O17" s="566">
        <v>0.28125592473097116</v>
      </c>
      <c r="P17" s="216">
        <f>L17*O17</f>
        <v>5694.8061967656813</v>
      </c>
      <c r="R17" s="291"/>
      <c r="S17" s="291" t="s">
        <v>4</v>
      </c>
      <c r="T17" s="422" t="s">
        <v>0</v>
      </c>
      <c r="U17" s="566">
        <f t="shared" si="4"/>
        <v>3.7784578419741699E-4</v>
      </c>
      <c r="V17" s="216">
        <f t="shared" si="4"/>
        <v>-91.076281053811726</v>
      </c>
    </row>
    <row r="18" spans="2:22" ht="15" x14ac:dyDescent="0.25">
      <c r="B18" s="433">
        <v>1.4</v>
      </c>
      <c r="C18" s="434">
        <v>11.915742039759191</v>
      </c>
      <c r="D18" s="546">
        <f t="shared" si="1"/>
        <v>8.3922595559999993E-2</v>
      </c>
      <c r="E18" s="434">
        <v>0.70444919097593262</v>
      </c>
      <c r="F18" s="546">
        <f t="shared" si="0"/>
        <v>1.4195487947322589</v>
      </c>
      <c r="I18" s="291"/>
      <c r="J18" s="291" t="s">
        <v>4</v>
      </c>
      <c r="K18" s="422" t="s">
        <v>451</v>
      </c>
      <c r="L18" s="216">
        <f>'TDM Data'!E47</f>
        <v>57859.253276999996</v>
      </c>
      <c r="M18" s="216">
        <f>'TDM Data'!E51</f>
        <v>1031.0744910000001</v>
      </c>
      <c r="N18" s="550">
        <f t="shared" ref="N18:N20" si="9">L18/M18</f>
        <v>56.115492897981113</v>
      </c>
      <c r="O18" s="566">
        <v>0.34495377710882258</v>
      </c>
      <c r="P18" s="216">
        <f t="shared" ref="P18:P20" si="10">L18*O18</f>
        <v>19958.767958597167</v>
      </c>
      <c r="R18" s="291"/>
      <c r="S18" s="291" t="s">
        <v>4</v>
      </c>
      <c r="T18" s="422" t="s">
        <v>451</v>
      </c>
      <c r="U18" s="566">
        <f t="shared" si="4"/>
        <v>7.944868661927118E-4</v>
      </c>
      <c r="V18" s="216">
        <f t="shared" si="4"/>
        <v>-409.0196487214198</v>
      </c>
    </row>
    <row r="19" spans="2:22" ht="15" x14ac:dyDescent="0.25">
      <c r="B19" s="433">
        <v>1.5</v>
      </c>
      <c r="C19" s="434">
        <v>11.961777968653198</v>
      </c>
      <c r="D19" s="546">
        <f t="shared" si="1"/>
        <v>8.3599612249999997E-2</v>
      </c>
      <c r="E19" s="434">
        <v>0.72487335190636082</v>
      </c>
      <c r="F19" s="546">
        <f t="shared" si="0"/>
        <v>1.3795513345470314</v>
      </c>
      <c r="I19" s="291"/>
      <c r="J19" s="291" t="s">
        <v>4</v>
      </c>
      <c r="K19" s="422" t="s">
        <v>1</v>
      </c>
      <c r="L19" s="216">
        <f>'TDM Data'!E48</f>
        <v>43869.015928999994</v>
      </c>
      <c r="M19" s="216">
        <f>'TDM Data'!E52</f>
        <v>792.30453599999998</v>
      </c>
      <c r="N19" s="550">
        <f t="shared" si="9"/>
        <v>55.368881453683855</v>
      </c>
      <c r="O19" s="566">
        <v>0.2716176544608922</v>
      </c>
      <c r="P19" s="216">
        <f t="shared" si="10"/>
        <v>11915.599210142496</v>
      </c>
      <c r="R19" s="291"/>
      <c r="S19" s="291" t="s">
        <v>4</v>
      </c>
      <c r="T19" s="422" t="s">
        <v>1</v>
      </c>
      <c r="U19" s="566">
        <f t="shared" si="4"/>
        <v>1.88235102285772E-4</v>
      </c>
      <c r="V19" s="216">
        <f t="shared" si="4"/>
        <v>-221.65130635401692</v>
      </c>
    </row>
    <row r="20" spans="2:22" ht="15" x14ac:dyDescent="0.25">
      <c r="B20" s="433">
        <v>1.6</v>
      </c>
      <c r="C20" s="434">
        <v>12.00801768231902</v>
      </c>
      <c r="D20" s="546">
        <f t="shared" si="1"/>
        <v>8.327769216E-2</v>
      </c>
      <c r="E20" s="434">
        <v>0.74492192335764762</v>
      </c>
      <c r="F20" s="546">
        <f t="shared" si="0"/>
        <v>1.3424225662370333</v>
      </c>
      <c r="I20" s="291"/>
      <c r="J20" s="291" t="s">
        <v>4</v>
      </c>
      <c r="K20" s="422" t="s">
        <v>452</v>
      </c>
      <c r="L20" s="216">
        <f>'TDM Data'!E49</f>
        <v>53927.810875999989</v>
      </c>
      <c r="M20" s="216">
        <f>'TDM Data'!E53</f>
        <v>951.57038299999999</v>
      </c>
      <c r="N20" s="550">
        <f t="shared" si="9"/>
        <v>56.67243520755941</v>
      </c>
      <c r="O20" s="566">
        <v>0.56771882500602155</v>
      </c>
      <c r="P20" s="216">
        <f t="shared" si="10"/>
        <v>30615.833425669665</v>
      </c>
      <c r="R20" s="291"/>
      <c r="S20" s="291" t="s">
        <v>4</v>
      </c>
      <c r="T20" s="422" t="s">
        <v>452</v>
      </c>
      <c r="U20" s="566">
        <f t="shared" si="4"/>
        <v>1.2875106215941567E-3</v>
      </c>
      <c r="V20" s="216">
        <f t="shared" si="4"/>
        <v>-700.7397293959184</v>
      </c>
    </row>
    <row r="21" spans="2:22" ht="15" x14ac:dyDescent="0.25">
      <c r="B21" s="433">
        <v>1.7</v>
      </c>
      <c r="C21" s="434">
        <v>12.054461775261872</v>
      </c>
      <c r="D21" s="546">
        <f t="shared" si="1"/>
        <v>8.2956835289999989E-2</v>
      </c>
      <c r="E21" s="434">
        <v>0.76463923592661864</v>
      </c>
      <c r="F21" s="546">
        <f t="shared" si="0"/>
        <v>1.3078062869585318</v>
      </c>
      <c r="I21" s="420" t="s">
        <v>454</v>
      </c>
      <c r="J21" s="292"/>
      <c r="K21" s="421"/>
      <c r="L21" s="421"/>
      <c r="M21" s="421"/>
      <c r="N21" s="292"/>
      <c r="O21" s="567"/>
      <c r="P21" s="421"/>
      <c r="R21" s="420" t="s">
        <v>665</v>
      </c>
      <c r="S21" s="292"/>
      <c r="T21" s="421"/>
      <c r="U21" s="567"/>
      <c r="V21" s="293"/>
    </row>
    <row r="22" spans="2:22" ht="15" x14ac:dyDescent="0.25">
      <c r="B22" s="433">
        <v>1.8</v>
      </c>
      <c r="C22" s="434">
        <v>12.101110835458027</v>
      </c>
      <c r="D22" s="546">
        <f t="shared" si="1"/>
        <v>8.2637041639999992E-2</v>
      </c>
      <c r="E22" s="434">
        <v>0.78406270665039357</v>
      </c>
      <c r="F22" s="546">
        <f t="shared" si="0"/>
        <v>1.2754081931432697</v>
      </c>
      <c r="I22" s="424"/>
      <c r="J22" s="424" t="s">
        <v>258</v>
      </c>
      <c r="K22" s="425" t="s">
        <v>0</v>
      </c>
      <c r="L22" s="486">
        <f>'TDM Data'!E59</f>
        <v>63839.022067000005</v>
      </c>
      <c r="M22" s="486">
        <f>'TDM Data'!E63</f>
        <v>872</v>
      </c>
      <c r="N22" s="552">
        <f>L22/M22</f>
        <v>73.209887691513771</v>
      </c>
      <c r="O22" s="568">
        <v>3.4954116000000056E-2</v>
      </c>
      <c r="P22" s="486">
        <f>L22*O22</f>
        <v>2231.4365826564817</v>
      </c>
      <c r="R22" s="424"/>
      <c r="S22" s="424" t="s">
        <v>258</v>
      </c>
      <c r="T22" s="425" t="s">
        <v>0</v>
      </c>
      <c r="U22" s="568">
        <f>O56-O39</f>
        <v>-1.9197168000000681E-4</v>
      </c>
      <c r="V22" s="486">
        <f>P56-P39</f>
        <v>168.0740883116182</v>
      </c>
    </row>
    <row r="23" spans="2:22" ht="15" x14ac:dyDescent="0.25">
      <c r="B23" s="433">
        <v>1.9</v>
      </c>
      <c r="C23" s="434">
        <v>12.147965444151634</v>
      </c>
      <c r="D23" s="546">
        <f t="shared" si="1"/>
        <v>8.2318311209999995E-2</v>
      </c>
      <c r="E23" s="434">
        <v>0.80322422524297865</v>
      </c>
      <c r="F23" s="546">
        <f t="shared" si="0"/>
        <v>1.244982370517393</v>
      </c>
      <c r="I23" s="424"/>
      <c r="J23" s="424" t="s">
        <v>258</v>
      </c>
      <c r="K23" s="425" t="s">
        <v>451</v>
      </c>
      <c r="L23" s="486">
        <f>'TDM Data'!E60</f>
        <v>235816.35663699999</v>
      </c>
      <c r="M23" s="486">
        <f>'TDM Data'!E64</f>
        <v>3217</v>
      </c>
      <c r="N23" s="552">
        <f t="shared" ref="N23:N25" si="11">L23/M23</f>
        <v>73.303188261423685</v>
      </c>
      <c r="O23" s="568">
        <v>4.1491531350000006E-2</v>
      </c>
      <c r="P23" s="486">
        <f t="shared" ref="P23:P25" si="12">L23*O23</f>
        <v>9784.3817542468678</v>
      </c>
      <c r="R23" s="424"/>
      <c r="S23" s="424" t="s">
        <v>258</v>
      </c>
      <c r="T23" s="425" t="s">
        <v>451</v>
      </c>
      <c r="U23" s="568">
        <f t="shared" ref="U23:V37" si="13">O57-O40</f>
        <v>-7.2069699999996462E-6</v>
      </c>
      <c r="V23" s="486">
        <f t="shared" si="13"/>
        <v>530.62283650763675</v>
      </c>
    </row>
    <row r="24" spans="2:22" ht="15" x14ac:dyDescent="0.25">
      <c r="B24" s="433">
        <v>2</v>
      </c>
      <c r="C24" s="434">
        <v>12.195026175648085</v>
      </c>
      <c r="D24" s="546">
        <f t="shared" si="1"/>
        <v>8.2000643999999998E-2</v>
      </c>
      <c r="E24" s="434">
        <v>0.8221512044455892</v>
      </c>
      <c r="F24" s="546">
        <f t="shared" si="0"/>
        <v>1.2163212734990052</v>
      </c>
      <c r="I24" s="424"/>
      <c r="J24" s="424" t="s">
        <v>258</v>
      </c>
      <c r="K24" s="425" t="s">
        <v>1</v>
      </c>
      <c r="L24" s="486">
        <f>'TDM Data'!E61</f>
        <v>187588.14825600001</v>
      </c>
      <c r="M24" s="486">
        <f>'TDM Data'!E65</f>
        <v>2612</v>
      </c>
      <c r="N24" s="552">
        <f t="shared" si="11"/>
        <v>71.817820924961723</v>
      </c>
      <c r="O24" s="568">
        <v>3.515899880999996E-2</v>
      </c>
      <c r="P24" s="486">
        <f t="shared" si="12"/>
        <v>6595.4114813028009</v>
      </c>
      <c r="R24" s="424"/>
      <c r="S24" s="424" t="s">
        <v>258</v>
      </c>
      <c r="T24" s="425" t="s">
        <v>1</v>
      </c>
      <c r="U24" s="568">
        <f t="shared" si="13"/>
        <v>-2.6639708000000817E-4</v>
      </c>
      <c r="V24" s="486">
        <f t="shared" si="13"/>
        <v>445.58576100868049</v>
      </c>
    </row>
    <row r="25" spans="2:22" ht="15" x14ac:dyDescent="0.25">
      <c r="B25" s="431">
        <v>2.1</v>
      </c>
      <c r="C25" s="432">
        <v>12.242293597103879</v>
      </c>
      <c r="D25" s="545">
        <f t="shared" si="1"/>
        <v>8.1684040009999986E-2</v>
      </c>
      <c r="E25" s="432">
        <v>0.84086738845426279</v>
      </c>
      <c r="F25" s="545">
        <f t="shared" si="0"/>
        <v>1.18924816651323</v>
      </c>
      <c r="I25" s="424"/>
      <c r="J25" s="424" t="s">
        <v>258</v>
      </c>
      <c r="K25" s="425" t="s">
        <v>452</v>
      </c>
      <c r="L25" s="486">
        <f>'TDM Data'!E62</f>
        <v>115511.19050500001</v>
      </c>
      <c r="M25" s="486">
        <f>'TDM Data'!E66</f>
        <v>1404</v>
      </c>
      <c r="N25" s="552">
        <f t="shared" si="11"/>
        <v>82.272927710113962</v>
      </c>
      <c r="O25" s="568">
        <v>4.6762321600000149E-2</v>
      </c>
      <c r="P25" s="486">
        <f t="shared" si="12"/>
        <v>5401.5714387936941</v>
      </c>
      <c r="R25" s="553"/>
      <c r="S25" s="553" t="s">
        <v>258</v>
      </c>
      <c r="T25" s="554" t="s">
        <v>452</v>
      </c>
      <c r="U25" s="570">
        <f t="shared" si="13"/>
        <v>7.2175250000021396E-5</v>
      </c>
      <c r="V25" s="571">
        <f t="shared" si="13"/>
        <v>362.05503307376239</v>
      </c>
    </row>
    <row r="26" spans="2:22" ht="15" x14ac:dyDescent="0.25">
      <c r="B26" s="431">
        <v>2.2000000000000002</v>
      </c>
      <c r="C26" s="432">
        <v>12.289768268312971</v>
      </c>
      <c r="D26" s="545">
        <f t="shared" si="1"/>
        <v>8.1368499239999989E-2</v>
      </c>
      <c r="E26" s="432">
        <v>0.85939348391007153</v>
      </c>
      <c r="F26" s="545">
        <f t="shared" si="0"/>
        <v>1.1636113360438765</v>
      </c>
      <c r="I26" s="426"/>
      <c r="J26" s="426" t="s">
        <v>259</v>
      </c>
      <c r="K26" s="427" t="s">
        <v>0</v>
      </c>
      <c r="L26" s="487">
        <f>'TDM Data'!E71</f>
        <v>79191.521919999999</v>
      </c>
      <c r="M26" s="487">
        <f>'TDM Data'!E75</f>
        <v>1013</v>
      </c>
      <c r="N26" s="551">
        <f>L26/M26</f>
        <v>78.175243751233964</v>
      </c>
      <c r="O26" s="569">
        <v>3.5793161689999957E-2</v>
      </c>
      <c r="P26" s="487">
        <f>L26*O26</f>
        <v>2834.5149485597358</v>
      </c>
      <c r="R26" s="426"/>
      <c r="S26" s="426" t="s">
        <v>259</v>
      </c>
      <c r="T26" s="427" t="s">
        <v>0</v>
      </c>
      <c r="U26" s="569">
        <f t="shared" si="13"/>
        <v>-3.3656959999998903E-4</v>
      </c>
      <c r="V26" s="487">
        <f t="shared" si="13"/>
        <v>-310.79624919412163</v>
      </c>
    </row>
    <row r="27" spans="2:22" ht="15" x14ac:dyDescent="0.25">
      <c r="B27" s="431">
        <v>2.2999999999999998</v>
      </c>
      <c r="C27" s="432">
        <v>12.337450741489546</v>
      </c>
      <c r="D27" s="545">
        <f t="shared" si="1"/>
        <v>8.1054021689999978E-2</v>
      </c>
      <c r="E27" s="432">
        <v>0.87774765861883119</v>
      </c>
      <c r="F27" s="545">
        <f t="shared" si="0"/>
        <v>1.139279598391111</v>
      </c>
      <c r="I27" s="426"/>
      <c r="J27" s="426" t="s">
        <v>259</v>
      </c>
      <c r="K27" s="427" t="s">
        <v>451</v>
      </c>
      <c r="L27" s="487">
        <f>'TDM Data'!E72</f>
        <v>83626.309972999996</v>
      </c>
      <c r="M27" s="487">
        <f>'TDM Data'!E76</f>
        <v>1037</v>
      </c>
      <c r="N27" s="551">
        <f t="shared" ref="N27:N29" si="14">L27/M27</f>
        <v>80.642536135969138</v>
      </c>
      <c r="O27" s="569">
        <v>4.1510548150000007E-2</v>
      </c>
      <c r="P27" s="487">
        <f t="shared" ref="P27:P29" si="15">L27*O27</f>
        <v>3471.3739667410423</v>
      </c>
      <c r="R27" s="426"/>
      <c r="S27" s="426" t="s">
        <v>259</v>
      </c>
      <c r="T27" s="427" t="s">
        <v>451</v>
      </c>
      <c r="U27" s="569">
        <f t="shared" si="13"/>
        <v>-6.1437500000066647E-6</v>
      </c>
      <c r="V27" s="487">
        <f t="shared" si="13"/>
        <v>-216.76731484905622</v>
      </c>
    </row>
    <row r="28" spans="2:22" ht="15" x14ac:dyDescent="0.25">
      <c r="B28" s="431">
        <v>2.4</v>
      </c>
      <c r="C28" s="432">
        <v>12.385341561047182</v>
      </c>
      <c r="D28" s="545">
        <f t="shared" si="1"/>
        <v>8.0740607359999994E-2</v>
      </c>
      <c r="E28" s="432">
        <v>0.89594594021963048</v>
      </c>
      <c r="F28" s="545">
        <f t="shared" si="0"/>
        <v>1.1161387703312344</v>
      </c>
      <c r="I28" s="426"/>
      <c r="J28" s="426" t="s">
        <v>259</v>
      </c>
      <c r="K28" s="427" t="s">
        <v>1</v>
      </c>
      <c r="L28" s="487">
        <f>'TDM Data'!E73</f>
        <v>134705.233206</v>
      </c>
      <c r="M28" s="487">
        <f>'TDM Data'!E77</f>
        <v>1647</v>
      </c>
      <c r="N28" s="551">
        <f t="shared" si="14"/>
        <v>81.788241169398916</v>
      </c>
      <c r="O28" s="569">
        <v>3.7038561439999944E-2</v>
      </c>
      <c r="P28" s="487">
        <f t="shared" si="15"/>
        <v>4989.2880563899516</v>
      </c>
      <c r="R28" s="426"/>
      <c r="S28" s="426" t="s">
        <v>259</v>
      </c>
      <c r="T28" s="427" t="s">
        <v>1</v>
      </c>
      <c r="U28" s="569">
        <f t="shared" si="13"/>
        <v>-1.7094285000000126E-4</v>
      </c>
      <c r="V28" s="487">
        <f t="shared" si="13"/>
        <v>-771.11680650410926</v>
      </c>
    </row>
    <row r="29" spans="2:22" ht="15" x14ac:dyDescent="0.25">
      <c r="B29" s="431">
        <v>2.5</v>
      </c>
      <c r="C29" s="432">
        <v>12.433441263374402</v>
      </c>
      <c r="D29" s="545">
        <f t="shared" si="1"/>
        <v>8.0428256249999996E-2</v>
      </c>
      <c r="E29" s="432">
        <v>0.91400253816720856</v>
      </c>
      <c r="F29" s="545">
        <f t="shared" si="0"/>
        <v>1.094088865448051</v>
      </c>
      <c r="I29" s="426"/>
      <c r="J29" s="426" t="s">
        <v>259</v>
      </c>
      <c r="K29" s="427" t="s">
        <v>452</v>
      </c>
      <c r="L29" s="487">
        <f>'TDM Data'!E74</f>
        <v>83285.828578999994</v>
      </c>
      <c r="M29" s="487">
        <f>'TDM Data'!E78</f>
        <v>1042</v>
      </c>
      <c r="N29" s="551">
        <f t="shared" si="14"/>
        <v>79.928818214011514</v>
      </c>
      <c r="O29" s="569">
        <v>4.6454162400000144E-2</v>
      </c>
      <c r="P29" s="487">
        <f t="shared" si="15"/>
        <v>3868.9734064274389</v>
      </c>
      <c r="R29" s="553"/>
      <c r="S29" s="553" t="s">
        <v>259</v>
      </c>
      <c r="T29" s="554" t="s">
        <v>452</v>
      </c>
      <c r="U29" s="570">
        <f t="shared" si="13"/>
        <v>6.9313749999987129E-5</v>
      </c>
      <c r="V29" s="571">
        <f t="shared" si="13"/>
        <v>-252.24744334948446</v>
      </c>
    </row>
    <row r="30" spans="2:22" ht="15" x14ac:dyDescent="0.25">
      <c r="B30" s="431">
        <v>2.6</v>
      </c>
      <c r="C30" s="432">
        <v>12.481750376606486</v>
      </c>
      <c r="D30" s="545">
        <f t="shared" si="1"/>
        <v>8.0116968359999999E-2</v>
      </c>
      <c r="E30" s="432">
        <v>0.93193010622698147</v>
      </c>
      <c r="F30" s="545">
        <f t="shared" si="0"/>
        <v>1.0730418443595591</v>
      </c>
      <c r="I30" s="424"/>
      <c r="J30" s="424" t="s">
        <v>260</v>
      </c>
      <c r="K30" s="425" t="s">
        <v>0</v>
      </c>
      <c r="L30" s="486">
        <f>'TDM Data'!E83</f>
        <v>28876.802606999998</v>
      </c>
      <c r="M30" s="486">
        <f>'TDM Data'!E87</f>
        <v>361.96899000000002</v>
      </c>
      <c r="N30" s="552">
        <f>L30/M30</f>
        <v>79.777006883932231</v>
      </c>
      <c r="O30" s="568">
        <v>3.5055000960000048E-2</v>
      </c>
      <c r="P30" s="486">
        <f>L30*O30</f>
        <v>1012.2763431101168</v>
      </c>
      <c r="R30" s="424"/>
      <c r="S30" s="424" t="s">
        <v>260</v>
      </c>
      <c r="T30" s="425" t="s">
        <v>0</v>
      </c>
      <c r="U30" s="568">
        <f t="shared" si="13"/>
        <v>-2.7679371000000064E-4</v>
      </c>
      <c r="V30" s="486">
        <f t="shared" si="13"/>
        <v>43.201119938892816</v>
      </c>
    </row>
    <row r="31" spans="2:22" ht="15" x14ac:dyDescent="0.25">
      <c r="B31" s="431">
        <v>2.7</v>
      </c>
      <c r="C31" s="432">
        <v>12.53026942039364</v>
      </c>
      <c r="D31" s="545">
        <f t="shared" si="1"/>
        <v>7.9806743689999987E-2</v>
      </c>
      <c r="E31" s="432">
        <v>0.94973995831579583</v>
      </c>
      <c r="F31" s="545">
        <f t="shared" si="0"/>
        <v>1.0529197926697029</v>
      </c>
      <c r="I31" s="424"/>
      <c r="J31" s="424" t="s">
        <v>260</v>
      </c>
      <c r="K31" s="425" t="s">
        <v>451</v>
      </c>
      <c r="L31" s="486">
        <f>'TDM Data'!E84</f>
        <v>91766.251221000013</v>
      </c>
      <c r="M31" s="486">
        <f>'TDM Data'!E88</f>
        <v>1406.9002660000001</v>
      </c>
      <c r="N31" s="552">
        <f t="shared" ref="N31:N33" si="16">L31/M31</f>
        <v>65.225839697865268</v>
      </c>
      <c r="O31" s="568">
        <v>4.1482881399999998E-2</v>
      </c>
      <c r="P31" s="486">
        <f t="shared" ref="P31:P33" si="17">L31*O31</f>
        <v>3806.7285159233484</v>
      </c>
      <c r="R31" s="424"/>
      <c r="S31" s="424" t="s">
        <v>260</v>
      </c>
      <c r="T31" s="425" t="s">
        <v>451</v>
      </c>
      <c r="U31" s="568">
        <f t="shared" si="13"/>
        <v>-1.3350720000006311E-5</v>
      </c>
      <c r="V31" s="486">
        <f t="shared" si="13"/>
        <v>151.74926052785349</v>
      </c>
    </row>
    <row r="32" spans="2:22" ht="15" x14ac:dyDescent="0.25">
      <c r="B32" s="431">
        <v>2.8</v>
      </c>
      <c r="C32" s="432">
        <v>12.578998905665335</v>
      </c>
      <c r="D32" s="545">
        <f t="shared" si="1"/>
        <v>7.9497582240000003E-2</v>
      </c>
      <c r="E32" s="432">
        <v>0.96744224738367468</v>
      </c>
      <c r="F32" s="545">
        <f t="shared" si="0"/>
        <v>1.0336534327546412</v>
      </c>
      <c r="I32" s="424"/>
      <c r="J32" s="424" t="s">
        <v>260</v>
      </c>
      <c r="K32" s="425" t="s">
        <v>1</v>
      </c>
      <c r="L32" s="486">
        <f>'TDM Data'!E85</f>
        <v>76807.496951000008</v>
      </c>
      <c r="M32" s="486">
        <f>'TDM Data'!E89</f>
        <v>1142.78719</v>
      </c>
      <c r="N32" s="552">
        <f t="shared" si="16"/>
        <v>67.210673713449665</v>
      </c>
      <c r="O32" s="568">
        <v>3.5098866409999971E-2</v>
      </c>
      <c r="P32" s="486">
        <f t="shared" si="17"/>
        <v>2695.8560747696292</v>
      </c>
      <c r="R32" s="424"/>
      <c r="S32" s="424" t="s">
        <v>260</v>
      </c>
      <c r="T32" s="425" t="s">
        <v>1</v>
      </c>
      <c r="U32" s="568">
        <f t="shared" si="13"/>
        <v>-2.6214419999999461E-4</v>
      </c>
      <c r="V32" s="486">
        <f t="shared" si="13"/>
        <v>120.62144905056994</v>
      </c>
    </row>
    <row r="33" spans="2:22" ht="15" x14ac:dyDescent="0.25">
      <c r="B33" s="431">
        <v>2.9</v>
      </c>
      <c r="C33" s="432">
        <v>12.627939334390925</v>
      </c>
      <c r="D33" s="545">
        <f t="shared" si="1"/>
        <v>7.9189484009999977E-2</v>
      </c>
      <c r="E33" s="432">
        <v>0.98504611474524095</v>
      </c>
      <c r="F33" s="545">
        <f t="shared" si="0"/>
        <v>1.0151808986715576</v>
      </c>
      <c r="I33" s="424"/>
      <c r="J33" s="424" t="s">
        <v>260</v>
      </c>
      <c r="K33" s="425" t="s">
        <v>452</v>
      </c>
      <c r="L33" s="486">
        <f>'TDM Data'!E86</f>
        <v>47702.608644</v>
      </c>
      <c r="M33" s="486">
        <f>'TDM Data'!E90</f>
        <v>656.82638099999997</v>
      </c>
      <c r="N33" s="552">
        <f t="shared" si="16"/>
        <v>72.625902405707421</v>
      </c>
      <c r="O33" s="568">
        <v>4.6684423350000143E-2</v>
      </c>
      <c r="P33" s="486">
        <f t="shared" si="17"/>
        <v>2226.9687768358722</v>
      </c>
      <c r="R33" s="553"/>
      <c r="S33" s="553" t="s">
        <v>260</v>
      </c>
      <c r="T33" s="554" t="s">
        <v>452</v>
      </c>
      <c r="U33" s="570">
        <f t="shared" si="13"/>
        <v>7.1030650000011852E-5</v>
      </c>
      <c r="V33" s="571">
        <f t="shared" si="13"/>
        <v>107.5577443757752</v>
      </c>
    </row>
    <row r="34" spans="2:22" ht="15" x14ac:dyDescent="0.25">
      <c r="B34" s="431">
        <v>3</v>
      </c>
      <c r="C34" s="432">
        <v>12.67709119933637</v>
      </c>
      <c r="D34" s="545">
        <f t="shared" si="1"/>
        <v>7.8882448999999993E-2</v>
      </c>
      <c r="E34" s="432">
        <v>1.0025598155820015</v>
      </c>
      <c r="F34" s="545">
        <f t="shared" si="0"/>
        <v>0.9974467203430496</v>
      </c>
      <c r="I34" s="426"/>
      <c r="J34" s="426" t="s">
        <v>4</v>
      </c>
      <c r="K34" s="427" t="s">
        <v>0</v>
      </c>
      <c r="L34" s="487">
        <f>'TDM Data'!E95</f>
        <v>19897.222927000003</v>
      </c>
      <c r="M34" s="487">
        <f>'TDM Data'!E99</f>
        <v>291.59112900000002</v>
      </c>
      <c r="N34" s="551">
        <f>L34/M34</f>
        <v>68.236722410715046</v>
      </c>
      <c r="O34" s="570">
        <v>0.28163377051516858</v>
      </c>
      <c r="P34" s="571">
        <f>L34*O34</f>
        <v>5603.7299157118696</v>
      </c>
      <c r="R34" s="426"/>
      <c r="S34" s="426" t="s">
        <v>4</v>
      </c>
      <c r="T34" s="427" t="s">
        <v>0</v>
      </c>
      <c r="U34" s="569">
        <f t="shared" si="13"/>
        <v>-4.9191846702550945E-4</v>
      </c>
      <c r="V34" s="487">
        <f t="shared" si="13"/>
        <v>1484.4145637120264</v>
      </c>
    </row>
    <row r="35" spans="2:22" ht="15" x14ac:dyDescent="0.25">
      <c r="B35" s="435">
        <v>3.1</v>
      </c>
      <c r="C35" s="436">
        <v>12.726454983817161</v>
      </c>
      <c r="D35" s="547">
        <f t="shared" si="1"/>
        <v>7.8576477209999995E-2</v>
      </c>
      <c r="E35" s="436">
        <v>1.0199908250766501</v>
      </c>
      <c r="F35" s="547">
        <f t="shared" si="0"/>
        <v>0.98040097559196393</v>
      </c>
      <c r="I35" s="426"/>
      <c r="J35" s="426" t="s">
        <v>4</v>
      </c>
      <c r="K35" s="427" t="s">
        <v>451</v>
      </c>
      <c r="L35" s="487">
        <f>'TDM Data'!E96</f>
        <v>56543.301433000008</v>
      </c>
      <c r="M35" s="487">
        <f>'TDM Data'!E100</f>
        <v>837.41932499999996</v>
      </c>
      <c r="N35" s="551">
        <f t="shared" ref="N35:N37" si="18">L35/M35</f>
        <v>67.52089394760506</v>
      </c>
      <c r="O35" s="570">
        <v>0.34574826397501529</v>
      </c>
      <c r="P35" s="571">
        <f t="shared" ref="P35:P37" si="19">L35*O35</f>
        <v>19549.748309875748</v>
      </c>
      <c r="R35" s="426"/>
      <c r="S35" s="426" t="s">
        <v>4</v>
      </c>
      <c r="T35" s="427" t="s">
        <v>451</v>
      </c>
      <c r="U35" s="569">
        <f t="shared" si="13"/>
        <v>9.2954451732452092E-4</v>
      </c>
      <c r="V35" s="487">
        <f t="shared" si="13"/>
        <v>6020.7765660866899</v>
      </c>
    </row>
    <row r="36" spans="2:22" ht="15" x14ac:dyDescent="0.25">
      <c r="B36" s="435">
        <v>3.2</v>
      </c>
      <c r="C36" s="436">
        <v>12.776031161447284</v>
      </c>
      <c r="D36" s="547">
        <f t="shared" si="1"/>
        <v>7.8271568639999997E-2</v>
      </c>
      <c r="E36" s="436">
        <v>1.0373459286894964</v>
      </c>
      <c r="F36" s="547">
        <f t="shared" si="0"/>
        <v>0.96399857785466381</v>
      </c>
      <c r="I36" s="426"/>
      <c r="J36" s="426" t="s">
        <v>4</v>
      </c>
      <c r="K36" s="427" t="s">
        <v>1</v>
      </c>
      <c r="L36" s="487">
        <f>'TDM Data'!E97</f>
        <v>43023.158631999999</v>
      </c>
      <c r="M36" s="487">
        <f>'TDM Data'!E101</f>
        <v>616.93008699999996</v>
      </c>
      <c r="N36" s="551">
        <f t="shared" si="18"/>
        <v>69.737494634460916</v>
      </c>
      <c r="O36" s="570">
        <v>0.27180588956317797</v>
      </c>
      <c r="P36" s="571">
        <f t="shared" si="19"/>
        <v>11693.947903788479</v>
      </c>
      <c r="R36" s="426"/>
      <c r="S36" s="426" t="s">
        <v>4</v>
      </c>
      <c r="T36" s="427" t="s">
        <v>1</v>
      </c>
      <c r="U36" s="569">
        <f t="shared" si="13"/>
        <v>-8.6800106289419698E-4</v>
      </c>
      <c r="V36" s="487">
        <f t="shared" si="13"/>
        <v>3384.5719546094097</v>
      </c>
    </row>
    <row r="37" spans="2:22" x14ac:dyDescent="0.3">
      <c r="B37" s="435">
        <v>3.3</v>
      </c>
      <c r="C37" s="436">
        <v>12.825820195884292</v>
      </c>
      <c r="D37" s="547">
        <f t="shared" si="1"/>
        <v>7.7967723289999999E-2</v>
      </c>
      <c r="E37" s="436">
        <v>1.0546312993620313</v>
      </c>
      <c r="F37" s="547">
        <f t="shared" si="0"/>
        <v>0.94819867436602834</v>
      </c>
      <c r="I37" s="426"/>
      <c r="J37" s="426" t="s">
        <v>4</v>
      </c>
      <c r="K37" s="427" t="s">
        <v>452</v>
      </c>
      <c r="L37" s="487">
        <f>'TDM Data'!E98</f>
        <v>52574.271714000002</v>
      </c>
      <c r="M37" s="487">
        <f>'TDM Data'!E102</f>
        <v>777.54275299999995</v>
      </c>
      <c r="N37" s="551">
        <f t="shared" si="18"/>
        <v>67.615924026238091</v>
      </c>
      <c r="O37" s="570">
        <v>0.56900633562761571</v>
      </c>
      <c r="P37" s="571">
        <f t="shared" si="19"/>
        <v>29915.093696273747</v>
      </c>
      <c r="R37" s="426"/>
      <c r="S37" s="426" t="s">
        <v>4</v>
      </c>
      <c r="T37" s="427" t="s">
        <v>452</v>
      </c>
      <c r="U37" s="569">
        <f t="shared" si="13"/>
        <v>1.2476340970791755E-3</v>
      </c>
      <c r="V37" s="487">
        <f t="shared" si="13"/>
        <v>12709.537506993693</v>
      </c>
    </row>
    <row r="38" spans="2:22" x14ac:dyDescent="0.3">
      <c r="B38" s="435">
        <v>3.4</v>
      </c>
      <c r="C38" s="436">
        <v>12.875822540570377</v>
      </c>
      <c r="D38" s="547">
        <f t="shared" si="1"/>
        <v>7.7664941160000001E-2</v>
      </c>
      <c r="E38" s="436">
        <v>1.0718525638746397</v>
      </c>
      <c r="F38" s="547">
        <f t="shared" si="0"/>
        <v>0.93296413490405816</v>
      </c>
      <c r="I38" s="420" t="s">
        <v>455</v>
      </c>
      <c r="J38" s="292"/>
      <c r="K38" s="421"/>
      <c r="L38" s="421"/>
      <c r="M38" s="421"/>
      <c r="N38" s="292"/>
      <c r="O38" s="567"/>
      <c r="P38" s="421"/>
    </row>
    <row r="39" spans="2:22" x14ac:dyDescent="0.3">
      <c r="B39" s="435">
        <v>3.5</v>
      </c>
      <c r="C39" s="436">
        <v>12.926038638469459</v>
      </c>
      <c r="D39" s="547">
        <f t="shared" si="1"/>
        <v>7.7363222249999988E-2</v>
      </c>
      <c r="E39" s="436">
        <v>1.0890148601523153</v>
      </c>
      <c r="F39" s="547">
        <f t="shared" si="0"/>
        <v>0.91826111524330789</v>
      </c>
      <c r="I39" s="280"/>
      <c r="J39" s="280" t="s">
        <v>258</v>
      </c>
      <c r="K39" s="423" t="s">
        <v>0</v>
      </c>
      <c r="L39" s="215">
        <f>'TDM Data'!E108</f>
        <v>80939.001885000005</v>
      </c>
      <c r="M39" s="215">
        <f>'TDM Data'!E112</f>
        <v>1549.0883409999999</v>
      </c>
      <c r="N39" s="549">
        <f>L39/M39</f>
        <v>52.2494422963319</v>
      </c>
      <c r="O39" s="565">
        <v>3.9132531689999965E-2</v>
      </c>
      <c r="P39" s="215">
        <f>L39*O39</f>
        <v>3167.3480562217296</v>
      </c>
    </row>
    <row r="40" spans="2:22" x14ac:dyDescent="0.3">
      <c r="B40" s="435">
        <v>3.6</v>
      </c>
      <c r="C40" s="436">
        <v>12.97646892180021</v>
      </c>
      <c r="D40" s="547">
        <f t="shared" si="1"/>
        <v>7.706256655999999E-2</v>
      </c>
      <c r="E40" s="436">
        <v>1.1061228869732</v>
      </c>
      <c r="F40" s="547">
        <f t="shared" si="0"/>
        <v>0.90405868260840783</v>
      </c>
      <c r="I40" s="280"/>
      <c r="J40" s="280" t="s">
        <v>258</v>
      </c>
      <c r="K40" s="423" t="s">
        <v>451</v>
      </c>
      <c r="L40" s="215">
        <f>'TDM Data'!E109</f>
        <v>290803.93549599999</v>
      </c>
      <c r="M40" s="215">
        <f>'TDM Data'!E113</f>
        <v>5571.3837519999997</v>
      </c>
      <c r="N40" s="549">
        <f t="shared" ref="N40:N42" si="20">L40/M40</f>
        <v>52.195998057324267</v>
      </c>
      <c r="O40" s="565">
        <v>3.4731450809999995E-2</v>
      </c>
      <c r="P40" s="215">
        <f t="shared" ref="P40:P42" si="21">L40*O40</f>
        <v>10100.042581033735</v>
      </c>
    </row>
    <row r="41" spans="2:22" x14ac:dyDescent="0.3">
      <c r="B41" s="435">
        <v>3.7</v>
      </c>
      <c r="C41" s="436">
        <v>13.02711381176503</v>
      </c>
      <c r="D41" s="547">
        <f t="shared" si="1"/>
        <v>7.6762974089999991E-2</v>
      </c>
      <c r="E41" s="436">
        <v>1.1231809472674232</v>
      </c>
      <c r="F41" s="547">
        <f t="shared" si="0"/>
        <v>0.89032849286919524</v>
      </c>
      <c r="I41" s="280"/>
      <c r="J41" s="280" t="s">
        <v>258</v>
      </c>
      <c r="K41" s="423" t="s">
        <v>1</v>
      </c>
      <c r="L41" s="215">
        <f>'TDM Data'!E110</f>
        <v>233007.50619400002</v>
      </c>
      <c r="M41" s="215">
        <f>'TDM Data'!E114</f>
        <v>4488.9996760000004</v>
      </c>
      <c r="N41" s="549">
        <f t="shared" si="20"/>
        <v>51.906331702305962</v>
      </c>
      <c r="O41" s="565">
        <v>4.3180471040000001E-2</v>
      </c>
      <c r="P41" s="215">
        <f t="shared" si="21"/>
        <v>10061.373873312639</v>
      </c>
    </row>
    <row r="42" spans="2:22" x14ac:dyDescent="0.3">
      <c r="B42" s="435">
        <v>3.8</v>
      </c>
      <c r="C42" s="436">
        <v>13.07797371827489</v>
      </c>
      <c r="D42" s="547">
        <f t="shared" si="1"/>
        <v>7.6464444839999993E-2</v>
      </c>
      <c r="E42" s="436">
        <v>1.1401929859813422</v>
      </c>
      <c r="F42" s="547">
        <f t="shared" si="0"/>
        <v>0.87704451114415438</v>
      </c>
      <c r="I42" s="280"/>
      <c r="J42" s="280" t="s">
        <v>258</v>
      </c>
      <c r="K42" s="423" t="s">
        <v>452</v>
      </c>
      <c r="L42" s="215">
        <f>'TDM Data'!E111</f>
        <v>141874.57968</v>
      </c>
      <c r="M42" s="215">
        <f>'TDM Data'!E115</f>
        <v>2705.3239520000002</v>
      </c>
      <c r="N42" s="549">
        <f t="shared" si="20"/>
        <v>52.442732255822641</v>
      </c>
      <c r="O42" s="565">
        <v>4.5936917350000113E-2</v>
      </c>
      <c r="P42" s="215">
        <f t="shared" si="21"/>
        <v>6517.2808408261653</v>
      </c>
    </row>
    <row r="43" spans="2:22" x14ac:dyDescent="0.3">
      <c r="B43" s="435">
        <v>3.9</v>
      </c>
      <c r="C43" s="436">
        <v>13.129049039670058</v>
      </c>
      <c r="D43" s="547">
        <f t="shared" si="1"/>
        <v>7.6166978809999994E-2</v>
      </c>
      <c r="E43" s="436">
        <v>1.1571626233124592</v>
      </c>
      <c r="F43" s="547">
        <f t="shared" si="0"/>
        <v>0.86418276900219071</v>
      </c>
      <c r="I43" s="291"/>
      <c r="J43" s="291" t="s">
        <v>259</v>
      </c>
      <c r="K43" s="422" t="s">
        <v>0</v>
      </c>
      <c r="L43" s="216">
        <f>'TDM Data'!E120</f>
        <v>59384.481866000009</v>
      </c>
      <c r="M43" s="216">
        <f>'TDM Data'!E124</f>
        <v>1146.191836</v>
      </c>
      <c r="N43" s="550">
        <f>L43/M43</f>
        <v>51.810246767452995</v>
      </c>
      <c r="O43" s="566">
        <v>4.8190032410000062E-2</v>
      </c>
      <c r="P43" s="216">
        <f>L43*O43</f>
        <v>2861.7401057736015</v>
      </c>
    </row>
    <row r="44" spans="2:22" x14ac:dyDescent="0.3">
      <c r="B44" s="435">
        <v>4</v>
      </c>
      <c r="C44" s="436">
        <v>13.180340162436622</v>
      </c>
      <c r="D44" s="547">
        <f t="shared" si="1"/>
        <v>7.5870575999999995E-2</v>
      </c>
      <c r="E44" s="436">
        <v>1.1740931839836088</v>
      </c>
      <c r="F44" s="547">
        <f t="shared" si="0"/>
        <v>0.851721152666159</v>
      </c>
      <c r="I44" s="291"/>
      <c r="J44" s="291" t="s">
        <v>259</v>
      </c>
      <c r="K44" s="422" t="s">
        <v>451</v>
      </c>
      <c r="L44" s="216">
        <f>'TDM Data'!E121</f>
        <v>69703.673779000004</v>
      </c>
      <c r="M44" s="216">
        <f>'TDM Data'!E125</f>
        <v>1339.5450410000001</v>
      </c>
      <c r="N44" s="550">
        <f t="shared" ref="N44:N46" si="22">L44/M44</f>
        <v>52.035334121325747</v>
      </c>
      <c r="O44" s="566">
        <v>3.4724243839999995E-2</v>
      </c>
      <c r="P44" s="216">
        <f t="shared" ref="P44:P46" si="23">L44*O44</f>
        <v>2420.4073648458102</v>
      </c>
    </row>
    <row r="45" spans="2:22" x14ac:dyDescent="0.3">
      <c r="B45" s="429">
        <v>4.0999999999999996</v>
      </c>
      <c r="C45" s="430">
        <v>13.231847460918848</v>
      </c>
      <c r="D45" s="548">
        <f t="shared" si="1"/>
        <v>7.5575236409999982E-2</v>
      </c>
      <c r="E45" s="430">
        <v>1.1909877231143551</v>
      </c>
      <c r="F45" s="548">
        <f t="shared" si="0"/>
        <v>0.83963921759417082</v>
      </c>
      <c r="I45" s="291"/>
      <c r="J45" s="291" t="s">
        <v>259</v>
      </c>
      <c r="K45" s="422" t="s">
        <v>1</v>
      </c>
      <c r="L45" s="216">
        <f>'TDM Data'!E122</f>
        <v>106222.939954</v>
      </c>
      <c r="M45" s="216">
        <f>'TDM Data'!E126</f>
        <v>2054.0212860000001</v>
      </c>
      <c r="N45" s="550">
        <f t="shared" si="22"/>
        <v>51.714624711050824</v>
      </c>
      <c r="O45" s="566">
        <v>4.8530854890000072E-2</v>
      </c>
      <c r="P45" s="216">
        <f t="shared" si="23"/>
        <v>5155.0900848967649</v>
      </c>
    </row>
    <row r="46" spans="2:22" x14ac:dyDescent="0.3">
      <c r="B46" s="429">
        <v>4.2</v>
      </c>
      <c r="C46" s="430">
        <v>13.283571297027258</v>
      </c>
      <c r="D46" s="548">
        <f t="shared" si="1"/>
        <v>7.5280960039999997E-2</v>
      </c>
      <c r="E46" s="430">
        <v>1.2078490491574225</v>
      </c>
      <c r="F46" s="548">
        <f t="shared" si="0"/>
        <v>0.82791802559896466</v>
      </c>
      <c r="I46" s="291"/>
      <c r="J46" s="291" t="s">
        <v>259</v>
      </c>
      <c r="K46" s="422" t="s">
        <v>452</v>
      </c>
      <c r="L46" s="216">
        <f>'TDM Data'!E123</f>
        <v>67282.960877999998</v>
      </c>
      <c r="M46" s="216">
        <f>'TDM Data'!E127</f>
        <v>1287.2055800000001</v>
      </c>
      <c r="N46" s="550">
        <f t="shared" si="22"/>
        <v>52.270563399826152</v>
      </c>
      <c r="O46" s="566">
        <v>4.5584625600000123E-2</v>
      </c>
      <c r="P46" s="216">
        <f t="shared" si="23"/>
        <v>3067.0685808830854</v>
      </c>
    </row>
    <row r="47" spans="2:22" x14ac:dyDescent="0.3">
      <c r="B47" s="429">
        <v>4.3</v>
      </c>
      <c r="C47" s="430">
        <v>13.335512019942492</v>
      </c>
      <c r="D47" s="548">
        <f t="shared" si="1"/>
        <v>7.4987746889999984E-2</v>
      </c>
      <c r="E47" s="430">
        <v>1.2246797442942312</v>
      </c>
      <c r="F47" s="548">
        <f t="shared" si="0"/>
        <v>0.81654000130155535</v>
      </c>
      <c r="I47" s="280"/>
      <c r="J47" s="280" t="s">
        <v>260</v>
      </c>
      <c r="K47" s="423" t="s">
        <v>0</v>
      </c>
      <c r="L47" s="215">
        <f>'TDM Data'!E132</f>
        <v>36009.829363000004</v>
      </c>
      <c r="M47" s="215">
        <f>'TDM Data'!E136</f>
        <v>688.12806399999999</v>
      </c>
      <c r="N47" s="549">
        <f>L47/M47</f>
        <v>52.330127554571014</v>
      </c>
      <c r="O47" s="565">
        <v>3.8846168999999958E-2</v>
      </c>
      <c r="P47" s="215">
        <f>L47*O47</f>
        <v>1398.843917096259</v>
      </c>
    </row>
    <row r="48" spans="2:22" x14ac:dyDescent="0.3">
      <c r="B48" s="429">
        <v>4.4000000000000004</v>
      </c>
      <c r="C48" s="430">
        <v>13.387669965814812</v>
      </c>
      <c r="D48" s="548">
        <f t="shared" si="1"/>
        <v>7.4695596959999985E-2</v>
      </c>
      <c r="E48" s="430">
        <v>1.2414821826229001</v>
      </c>
      <c r="F48" s="548">
        <f t="shared" si="0"/>
        <v>0.80548880523382405</v>
      </c>
      <c r="I48" s="280"/>
      <c r="J48" s="280" t="s">
        <v>260</v>
      </c>
      <c r="K48" s="423" t="s">
        <v>451</v>
      </c>
      <c r="L48" s="215">
        <f>'TDM Data'!E133</f>
        <v>112493.624889</v>
      </c>
      <c r="M48" s="215">
        <f>'TDM Data'!E137</f>
        <v>2153.1129270000001</v>
      </c>
      <c r="N48" s="549">
        <f t="shared" ref="N48:N50" si="24">L48/M48</f>
        <v>52.246969250117736</v>
      </c>
      <c r="O48" s="565">
        <v>3.4731450809999995E-2</v>
      </c>
      <c r="P48" s="215">
        <f t="shared" ref="P48:P50" si="25">L48*O48</f>
        <v>3907.0667992708945</v>
      </c>
    </row>
    <row r="49" spans="2:16" x14ac:dyDescent="0.3">
      <c r="B49" s="429">
        <v>4.5</v>
      </c>
      <c r="C49" s="430">
        <v>13.440045457459348</v>
      </c>
      <c r="D49" s="548">
        <f t="shared" si="1"/>
        <v>7.440451025E-2</v>
      </c>
      <c r="E49" s="430">
        <v>1.2582585464218927</v>
      </c>
      <c r="F49" s="548">
        <f t="shared" si="0"/>
        <v>0.79474922132950976</v>
      </c>
      <c r="I49" s="280"/>
      <c r="J49" s="280" t="s">
        <v>260</v>
      </c>
      <c r="K49" s="423" t="s">
        <v>1</v>
      </c>
      <c r="L49" s="215">
        <f>'TDM Data'!E134</f>
        <v>94404.978141</v>
      </c>
      <c r="M49" s="215">
        <f>'TDM Data'!E138</f>
        <v>1815.8126579999998</v>
      </c>
      <c r="N49" s="549">
        <f t="shared" si="24"/>
        <v>51.990483558464106</v>
      </c>
      <c r="O49" s="565">
        <v>4.2914073959999993E-2</v>
      </c>
      <c r="P49" s="215">
        <f t="shared" si="25"/>
        <v>4051.3022141350566</v>
      </c>
    </row>
    <row r="50" spans="2:16" x14ac:dyDescent="0.3">
      <c r="B50" s="429">
        <v>4.5999999999999996</v>
      </c>
      <c r="C50" s="430">
        <v>13.492638804046953</v>
      </c>
      <c r="D50" s="548">
        <f t="shared" si="1"/>
        <v>7.4114486759999987E-2</v>
      </c>
      <c r="E50" s="430">
        <v>1.2750108407307998</v>
      </c>
      <c r="F50" s="548">
        <f t="shared" si="0"/>
        <v>0.78430705689280922</v>
      </c>
      <c r="I50" s="280"/>
      <c r="J50" s="280" t="s">
        <v>260</v>
      </c>
      <c r="K50" s="423" t="s">
        <v>452</v>
      </c>
      <c r="L50" s="215">
        <f>'TDM Data'!E135</f>
        <v>58378.849726000008</v>
      </c>
      <c r="M50" s="215">
        <f>'TDM Data'!E139</f>
        <v>1111.036321</v>
      </c>
      <c r="N50" s="549">
        <f t="shared" si="24"/>
        <v>52.544501581600414</v>
      </c>
      <c r="O50" s="565">
        <v>4.5794283750000123E-2</v>
      </c>
      <c r="P50" s="215">
        <f t="shared" si="25"/>
        <v>2673.4176093510614</v>
      </c>
    </row>
    <row r="51" spans="2:16" x14ac:dyDescent="0.3">
      <c r="B51" s="429">
        <v>4.7</v>
      </c>
      <c r="C51" s="430">
        <v>13.545450300790669</v>
      </c>
      <c r="D51" s="548">
        <f t="shared" si="1"/>
        <v>7.3825526490000001E-2</v>
      </c>
      <c r="E51" s="430">
        <v>1.2917409064549676</v>
      </c>
      <c r="F51" s="548">
        <f t="shared" si="0"/>
        <v>0.77414905342309193</v>
      </c>
      <c r="I51" s="291"/>
      <c r="J51" s="291" t="s">
        <v>4</v>
      </c>
      <c r="K51" s="422" t="s">
        <v>0</v>
      </c>
      <c r="L51" s="216">
        <f>'TDM Data'!E144</f>
        <v>20982.042580000001</v>
      </c>
      <c r="M51" s="216">
        <f>'TDM Data'!E148</f>
        <v>379.46247799999998</v>
      </c>
      <c r="N51" s="550">
        <f>L51/M51</f>
        <v>55.294116800660333</v>
      </c>
      <c r="O51" s="566">
        <v>0.27089761061174611</v>
      </c>
      <c r="P51" s="216">
        <f>L51*O51</f>
        <v>5683.9852006759174</v>
      </c>
    </row>
    <row r="52" spans="2:16" x14ac:dyDescent="0.3">
      <c r="B52" s="429">
        <v>4.8</v>
      </c>
      <c r="C52" s="430">
        <v>13.598480228627832</v>
      </c>
      <c r="D52" s="548">
        <f t="shared" si="1"/>
        <v>7.3537629440000002E-2</v>
      </c>
      <c r="E52" s="430">
        <v>1.3084504321715236</v>
      </c>
      <c r="F52" s="548">
        <f t="shared" si="0"/>
        <v>0.76426280691457704</v>
      </c>
      <c r="I52" s="291"/>
      <c r="J52" s="291" t="s">
        <v>4</v>
      </c>
      <c r="K52" s="422" t="s">
        <v>451</v>
      </c>
      <c r="L52" s="216">
        <f>'TDM Data'!E145</f>
        <v>58884.327045000005</v>
      </c>
      <c r="M52" s="216">
        <f>'TDM Data'!E149</f>
        <v>1047.284564</v>
      </c>
      <c r="N52" s="550">
        <f t="shared" ref="N52:N54" si="26">L52/M52</f>
        <v>56.225718461940403</v>
      </c>
      <c r="O52" s="566">
        <v>0.27650995407385054</v>
      </c>
      <c r="P52" s="216">
        <f t="shared" ref="P52:P54" si="27">L52*O52</f>
        <v>16282.102566882546</v>
      </c>
    </row>
    <row r="53" spans="2:16" x14ac:dyDescent="0.3">
      <c r="B53" s="429">
        <v>4.9000000000000004</v>
      </c>
      <c r="C53" s="430">
        <v>13.651728853897701</v>
      </c>
      <c r="D53" s="548">
        <f t="shared" si="1"/>
        <v>7.3250795609999989E-2</v>
      </c>
      <c r="E53" s="430">
        <v>1.3251409647898682</v>
      </c>
      <c r="F53" s="548">
        <f t="shared" si="0"/>
        <v>0.75463669645030795</v>
      </c>
      <c r="I53" s="291"/>
      <c r="J53" s="291" t="s">
        <v>4</v>
      </c>
      <c r="K53" s="422" t="s">
        <v>1</v>
      </c>
      <c r="L53" s="216">
        <f>'TDM Data'!E146</f>
        <v>45163.964427999999</v>
      </c>
      <c r="M53" s="216">
        <f>'TDM Data'!E150</f>
        <v>814.38216800000009</v>
      </c>
      <c r="N53" s="550">
        <f t="shared" si="26"/>
        <v>55.457948617558621</v>
      </c>
      <c r="O53" s="566">
        <v>0.27915709482302065</v>
      </c>
      <c r="P53" s="216">
        <f t="shared" si="27"/>
        <v>12607.841100410727</v>
      </c>
    </row>
    <row r="54" spans="2:16" x14ac:dyDescent="0.3">
      <c r="B54" s="429">
        <v>5</v>
      </c>
      <c r="C54" s="430">
        <v>13.705196428014656</v>
      </c>
      <c r="D54" s="548">
        <f t="shared" si="1"/>
        <v>7.2965025000000003E-2</v>
      </c>
      <c r="E54" s="430">
        <v>1.3418139191989675</v>
      </c>
      <c r="F54" s="548">
        <f t="shared" si="0"/>
        <v>0.74525982007771785</v>
      </c>
      <c r="I54" s="291"/>
      <c r="J54" s="291" t="s">
        <v>4</v>
      </c>
      <c r="K54" s="422" t="s">
        <v>452</v>
      </c>
      <c r="L54" s="216">
        <f>'TDM Data'!E147</f>
        <v>54449.789172999997</v>
      </c>
      <c r="M54" s="216">
        <f>'TDM Data'!E151</f>
        <v>957.27442300000007</v>
      </c>
      <c r="N54" s="550">
        <f t="shared" si="26"/>
        <v>56.880020885087404</v>
      </c>
      <c r="O54" s="566">
        <v>0.5411174859711092</v>
      </c>
      <c r="P54" s="216">
        <f t="shared" si="27"/>
        <v>29463.733028950679</v>
      </c>
    </row>
    <row r="55" spans="2:16" x14ac:dyDescent="0.3">
      <c r="B55" s="435">
        <v>5.0999999999999996</v>
      </c>
      <c r="C55" s="436">
        <v>13.758883187136913</v>
      </c>
      <c r="D55" s="547">
        <f t="shared" si="1"/>
        <v>7.2680317610000003E-2</v>
      </c>
      <c r="E55" s="436">
        <v>1.3584705870162626</v>
      </c>
      <c r="F55" s="547">
        <f t="shared" si="0"/>
        <v>0.7361219370942691</v>
      </c>
      <c r="I55" s="420" t="s">
        <v>456</v>
      </c>
      <c r="J55" s="292"/>
      <c r="K55" s="421"/>
      <c r="L55" s="421"/>
      <c r="M55" s="421"/>
      <c r="N55" s="292"/>
      <c r="O55" s="567"/>
      <c r="P55" s="421"/>
    </row>
    <row r="56" spans="2:16" x14ac:dyDescent="0.3">
      <c r="B56" s="435">
        <v>5.2</v>
      </c>
      <c r="C56" s="436">
        <v>13.812789351830746</v>
      </c>
      <c r="D56" s="547">
        <f t="shared" si="1"/>
        <v>7.2396673440000017E-2</v>
      </c>
      <c r="E56" s="436">
        <v>1.3751121445380787</v>
      </c>
      <c r="F56" s="547">
        <f t="shared" si="0"/>
        <v>0.72721341599082112</v>
      </c>
      <c r="I56" s="424"/>
      <c r="J56" s="424" t="s">
        <v>258</v>
      </c>
      <c r="K56" s="425" t="s">
        <v>0</v>
      </c>
      <c r="L56" s="486">
        <f>'TDM Data'!E157</f>
        <v>85654.190480999998</v>
      </c>
      <c r="M56" s="486">
        <f>'TDM Data'!E161</f>
        <v>1618.050999</v>
      </c>
      <c r="N56" s="552">
        <f>L56/M56</f>
        <v>52.936644477792505</v>
      </c>
      <c r="O56" s="568">
        <v>3.8940560009999958E-2</v>
      </c>
      <c r="P56" s="486">
        <f>L56*O56</f>
        <v>3335.4221445333478</v>
      </c>
    </row>
    <row r="57" spans="2:16" x14ac:dyDescent="0.3">
      <c r="B57" s="435">
        <v>5.3</v>
      </c>
      <c r="C57" s="436">
        <v>13.866915126730175</v>
      </c>
      <c r="D57" s="547">
        <f t="shared" si="1"/>
        <v>7.2114092490000004E-2</v>
      </c>
      <c r="E57" s="436">
        <v>1.3917396599786951</v>
      </c>
      <c r="F57" s="547">
        <f t="shared" si="0"/>
        <v>0.71852518740129034</v>
      </c>
      <c r="I57" s="424"/>
      <c r="J57" s="424" t="s">
        <v>258</v>
      </c>
      <c r="K57" s="425" t="s">
        <v>451</v>
      </c>
      <c r="L57" s="486">
        <f>'TDM Data'!E158</f>
        <v>306145.33945000003</v>
      </c>
      <c r="M57" s="486">
        <f>'TDM Data'!E162</f>
        <v>5492.5830459999997</v>
      </c>
      <c r="N57" s="552">
        <f t="shared" ref="N57:N59" si="28">L57/M57</f>
        <v>55.737953688829862</v>
      </c>
      <c r="O57" s="568">
        <v>3.4724243839999995E-2</v>
      </c>
      <c r="P57" s="486">
        <f t="shared" ref="P57:P59" si="29">L57*O57</f>
        <v>10630.665417541371</v>
      </c>
    </row>
    <row r="58" spans="2:16" x14ac:dyDescent="0.3">
      <c r="B58" s="435">
        <v>5.4</v>
      </c>
      <c r="C58" s="436">
        <v>13.921260700192112</v>
      </c>
      <c r="D58" s="547">
        <f t="shared" si="1"/>
        <v>7.1832574760000004E-2</v>
      </c>
      <c r="E58" s="436">
        <v>1.4083541000743183</v>
      </c>
      <c r="F58" s="547">
        <f t="shared" si="0"/>
        <v>0.71004870149292032</v>
      </c>
      <c r="I58" s="424"/>
      <c r="J58" s="424" t="s">
        <v>258</v>
      </c>
      <c r="K58" s="425" t="s">
        <v>1</v>
      </c>
      <c r="L58" s="486">
        <f>'TDM Data'!E159</f>
        <v>244837.151656</v>
      </c>
      <c r="M58" s="486">
        <f>'TDM Data'!E163</f>
        <v>4461.186099999999</v>
      </c>
      <c r="N58" s="552">
        <f t="shared" si="28"/>
        <v>54.881627030981754</v>
      </c>
      <c r="O58" s="568">
        <v>4.2914073959999993E-2</v>
      </c>
      <c r="P58" s="486">
        <f t="shared" si="29"/>
        <v>10506.95963432132</v>
      </c>
    </row>
    <row r="59" spans="2:16" x14ac:dyDescent="0.3">
      <c r="B59" s="435">
        <v>5.5</v>
      </c>
      <c r="C59" s="436">
        <v>13.975826243946974</v>
      </c>
      <c r="D59" s="547">
        <f t="shared" si="1"/>
        <v>7.1552120250000018E-2</v>
      </c>
      <c r="E59" s="436">
        <v>1.4249563361188731</v>
      </c>
      <c r="F59" s="547">
        <f t="shared" si="0"/>
        <v>0.70177588930456725</v>
      </c>
      <c r="I59" s="424"/>
      <c r="J59" s="424" t="s">
        <v>258</v>
      </c>
      <c r="K59" s="425" t="s">
        <v>452</v>
      </c>
      <c r="L59" s="486">
        <f>'TDM Data'!E160</f>
        <v>149521.22472200001</v>
      </c>
      <c r="M59" s="486">
        <f>'TDM Data'!E164</f>
        <v>2713.2618670000002</v>
      </c>
      <c r="N59" s="552">
        <f t="shared" si="28"/>
        <v>55.10755395214494</v>
      </c>
      <c r="O59" s="570">
        <v>4.6009092600000134E-2</v>
      </c>
      <c r="P59" s="571">
        <f t="shared" si="29"/>
        <v>6879.3358738999277</v>
      </c>
    </row>
    <row r="60" spans="2:16" x14ac:dyDescent="0.3">
      <c r="B60" s="435">
        <v>5.6</v>
      </c>
      <c r="C60" s="436">
        <v>14.030611912744696</v>
      </c>
      <c r="D60" s="547">
        <f t="shared" si="1"/>
        <v>7.1272728960000004E-2</v>
      </c>
      <c r="E60" s="436">
        <v>1.4415471494904193</v>
      </c>
      <c r="F60" s="547">
        <f t="shared" si="0"/>
        <v>0.69369912760293395</v>
      </c>
      <c r="I60" s="426"/>
      <c r="J60" s="426" t="s">
        <v>259</v>
      </c>
      <c r="K60" s="427" t="s">
        <v>0</v>
      </c>
      <c r="L60" s="487">
        <f>'TDM Data'!E169</f>
        <v>53307.403619000004</v>
      </c>
      <c r="M60" s="487">
        <f>'TDM Data'!E173</f>
        <v>978.91332399999999</v>
      </c>
      <c r="N60" s="551">
        <f>L60/M60</f>
        <v>54.455693177386976</v>
      </c>
      <c r="O60" s="569">
        <v>4.7853462810000073E-2</v>
      </c>
      <c r="P60" s="487">
        <f>L60*O60</f>
        <v>2550.9438565794799</v>
      </c>
    </row>
    <row r="61" spans="2:16" x14ac:dyDescent="0.3">
      <c r="B61" s="435">
        <v>5.7</v>
      </c>
      <c r="C61" s="436">
        <v>14.085617843996147</v>
      </c>
      <c r="D61" s="547">
        <f t="shared" si="1"/>
        <v>7.0994400890000003E-2</v>
      </c>
      <c r="E61" s="436">
        <v>1.4581272367200964</v>
      </c>
      <c r="F61" s="547">
        <f t="shared" si="0"/>
        <v>0.68581120688026831</v>
      </c>
      <c r="I61" s="426"/>
      <c r="J61" s="426" t="s">
        <v>259</v>
      </c>
      <c r="K61" s="427" t="s">
        <v>451</v>
      </c>
      <c r="L61" s="487">
        <f>'TDM Data'!E170</f>
        <v>63472.368715000004</v>
      </c>
      <c r="M61" s="487">
        <f>'TDM Data'!E174</f>
        <v>1185.0078290000001</v>
      </c>
      <c r="N61" s="551">
        <f t="shared" ref="N61:N63" si="30">L61/M61</f>
        <v>53.562826473950658</v>
      </c>
      <c r="O61" s="569">
        <v>3.4718100089999988E-2</v>
      </c>
      <c r="P61" s="487">
        <f t="shared" ref="P61:P63" si="31">L61*O61</f>
        <v>2203.640049996754</v>
      </c>
    </row>
    <row r="62" spans="2:16" x14ac:dyDescent="0.3">
      <c r="B62" s="435">
        <v>5.8</v>
      </c>
      <c r="C62" s="436">
        <v>14.140844157409969</v>
      </c>
      <c r="D62" s="547">
        <f t="shared" si="1"/>
        <v>7.0717136040000003E-2</v>
      </c>
      <c r="E62" s="436">
        <v>1.4746972141493968</v>
      </c>
      <c r="F62" s="547">
        <f t="shared" si="0"/>
        <v>0.67810530216319598</v>
      </c>
      <c r="I62" s="426"/>
      <c r="J62" s="426" t="s">
        <v>259</v>
      </c>
      <c r="K62" s="427" t="s">
        <v>1</v>
      </c>
      <c r="L62" s="487">
        <f>'TDM Data'!E171</f>
        <v>90653.044918</v>
      </c>
      <c r="M62" s="487">
        <f>'TDM Data'!E175</f>
        <v>1969.067992</v>
      </c>
      <c r="N62" s="551">
        <f t="shared" si="30"/>
        <v>46.038554933759748</v>
      </c>
      <c r="O62" s="569">
        <v>4.8359912040000071E-2</v>
      </c>
      <c r="P62" s="487">
        <f t="shared" si="31"/>
        <v>4383.9732783926556</v>
      </c>
    </row>
    <row r="63" spans="2:16" x14ac:dyDescent="0.3">
      <c r="B63" s="435">
        <v>5.9</v>
      </c>
      <c r="C63" s="436">
        <v>14.196290954624772</v>
      </c>
      <c r="D63" s="547">
        <f t="shared" si="1"/>
        <v>7.0440934410000017E-2</v>
      </c>
      <c r="E63" s="436">
        <v>1.4912576222164049</v>
      </c>
      <c r="F63" s="547">
        <f t="shared" si="0"/>
        <v>0.67057494634209103</v>
      </c>
      <c r="I63" s="426"/>
      <c r="J63" s="426" t="s">
        <v>259</v>
      </c>
      <c r="K63" s="427" t="s">
        <v>452</v>
      </c>
      <c r="L63" s="487">
        <f>'TDM Data'!E172</f>
        <v>61655.602509000004</v>
      </c>
      <c r="M63" s="487">
        <f>'TDM Data'!E176</f>
        <v>1194.4494689999999</v>
      </c>
      <c r="N63" s="551">
        <f t="shared" si="30"/>
        <v>51.618426822708905</v>
      </c>
      <c r="O63" s="570">
        <v>4.565393935000011E-2</v>
      </c>
      <c r="P63" s="571">
        <f t="shared" si="31"/>
        <v>2814.8211375336009</v>
      </c>
    </row>
    <row r="64" spans="2:16" x14ac:dyDescent="0.3">
      <c r="B64" s="435">
        <v>6</v>
      </c>
      <c r="C64" s="436">
        <v>14.251958318836717</v>
      </c>
      <c r="D64" s="547">
        <f t="shared" si="1"/>
        <v>7.0165796000000002E-2</v>
      </c>
      <c r="E64" s="436">
        <v>1.5078089294070127</v>
      </c>
      <c r="F64" s="547">
        <f t="shared" si="0"/>
        <v>0.66321400576482692</v>
      </c>
      <c r="I64" s="424"/>
      <c r="J64" s="424" t="s">
        <v>260</v>
      </c>
      <c r="K64" s="425" t="s">
        <v>0</v>
      </c>
      <c r="L64" s="486">
        <f>'TDM Data'!E181</f>
        <v>37388.343114000003</v>
      </c>
      <c r="M64" s="486">
        <f>'TDM Data'!E185</f>
        <v>546.78985499999999</v>
      </c>
      <c r="N64" s="552">
        <f>L64/M64</f>
        <v>68.377901989421517</v>
      </c>
      <c r="O64" s="568">
        <v>3.8569375289999958E-2</v>
      </c>
      <c r="P64" s="486">
        <f>L64*O64</f>
        <v>1442.0450370351518</v>
      </c>
    </row>
    <row r="65" spans="2:16" x14ac:dyDescent="0.3">
      <c r="B65" s="429">
        <v>6.1</v>
      </c>
      <c r="C65" s="430">
        <v>14.307846314422429</v>
      </c>
      <c r="D65" s="548">
        <f t="shared" si="1"/>
        <v>6.9891720810000002E-2</v>
      </c>
      <c r="E65" s="430">
        <v>1.5243515359031938</v>
      </c>
      <c r="F65" s="548">
        <f t="shared" si="0"/>
        <v>0.65601665786854724</v>
      </c>
      <c r="I65" s="424"/>
      <c r="J65" s="424" t="s">
        <v>260</v>
      </c>
      <c r="K65" s="425" t="s">
        <v>451</v>
      </c>
      <c r="L65" s="486">
        <f>'TDM Data'!E182</f>
        <v>116907.78151099999</v>
      </c>
      <c r="M65" s="486">
        <f>'TDM Data'!E186</f>
        <v>1813.0623909999999</v>
      </c>
      <c r="N65" s="552">
        <f t="shared" ref="N65:N67" si="32">L65/M65</f>
        <v>64.480837554916775</v>
      </c>
      <c r="O65" s="568">
        <v>3.4718100089999988E-2</v>
      </c>
      <c r="P65" s="486">
        <f t="shared" ref="P65:P67" si="33">L65*O65</f>
        <v>4058.816059798748</v>
      </c>
    </row>
    <row r="66" spans="2:16" x14ac:dyDescent="0.3">
      <c r="B66" s="429">
        <v>6.2</v>
      </c>
      <c r="C66" s="430">
        <v>14.363954986557312</v>
      </c>
      <c r="D66" s="548">
        <f t="shared" si="1"/>
        <v>6.9618708840000029E-2</v>
      </c>
      <c r="E66" s="430">
        <v>1.5408857769568967</v>
      </c>
      <c r="F66" s="548">
        <f t="shared" si="0"/>
        <v>0.64897737064904659</v>
      </c>
      <c r="I66" s="424"/>
      <c r="J66" s="424" t="s">
        <v>260</v>
      </c>
      <c r="K66" s="425" t="s">
        <v>1</v>
      </c>
      <c r="L66" s="486">
        <f>'TDM Data'!E183</f>
        <v>97813.245183999999</v>
      </c>
      <c r="M66" s="486">
        <f>'TDM Data'!E187</f>
        <v>1562.123386</v>
      </c>
      <c r="N66" s="552">
        <f t="shared" si="32"/>
        <v>62.615569333778609</v>
      </c>
      <c r="O66" s="568">
        <v>4.2651929759999999E-2</v>
      </c>
      <c r="P66" s="486">
        <f t="shared" si="33"/>
        <v>4171.9236631856265</v>
      </c>
    </row>
    <row r="67" spans="2:16" x14ac:dyDescent="0.3">
      <c r="B67" s="429">
        <v>6.3</v>
      </c>
      <c r="C67" s="430">
        <v>14.420284360829175</v>
      </c>
      <c r="D67" s="548">
        <f t="shared" si="1"/>
        <v>6.9346760090000015E-2</v>
      </c>
      <c r="E67" s="430">
        <v>1.5574119260150876</v>
      </c>
      <c r="F67" s="548">
        <f t="shared" si="0"/>
        <v>0.64209088378992696</v>
      </c>
      <c r="I67" s="424"/>
      <c r="J67" s="424" t="s">
        <v>260</v>
      </c>
      <c r="K67" s="425" t="s">
        <v>452</v>
      </c>
      <c r="L67" s="486">
        <f>'TDM Data'!E184</f>
        <v>60633.517726999999</v>
      </c>
      <c r="M67" s="486">
        <f>'TDM Data'!E188</f>
        <v>1000.090505</v>
      </c>
      <c r="N67" s="552">
        <f t="shared" si="32"/>
        <v>60.628030587091715</v>
      </c>
      <c r="O67" s="570">
        <v>4.5865314400000134E-2</v>
      </c>
      <c r="P67" s="571">
        <f t="shared" si="33"/>
        <v>2780.9753537268366</v>
      </c>
    </row>
    <row r="68" spans="2:16" x14ac:dyDescent="0.3">
      <c r="B68" s="429">
        <v>6.4</v>
      </c>
      <c r="C68" s="430">
        <v>14.476834442847187</v>
      </c>
      <c r="D68" s="548">
        <f t="shared" si="1"/>
        <v>6.9075874560000014E-2</v>
      </c>
      <c r="E68" s="430">
        <v>1.5739301976187852</v>
      </c>
      <c r="F68" s="548">
        <f t="shared" si="0"/>
        <v>0.63535219129343223</v>
      </c>
      <c r="I68" s="426"/>
      <c r="J68" s="426" t="s">
        <v>4</v>
      </c>
      <c r="K68" s="427" t="s">
        <v>0</v>
      </c>
      <c r="L68" s="487">
        <f>'TDM Data'!E193</f>
        <v>26509.796105000001</v>
      </c>
      <c r="M68" s="487">
        <f>'TDM Data'!E197</f>
        <v>336</v>
      </c>
      <c r="N68" s="551">
        <f>L68/M68</f>
        <v>78.89820269345239</v>
      </c>
      <c r="O68" s="569">
        <v>0.2704056921447206</v>
      </c>
      <c r="P68" s="487">
        <f>L68*O68</f>
        <v>7168.3997643879438</v>
      </c>
    </row>
    <row r="69" spans="2:16" x14ac:dyDescent="0.3">
      <c r="B69" s="429">
        <v>6.5</v>
      </c>
      <c r="C69" s="430">
        <v>14.533605217846221</v>
      </c>
      <c r="D69" s="548">
        <f t="shared" si="1"/>
        <v>6.8806052250000027E-2</v>
      </c>
      <c r="E69" s="430">
        <v>1.5904407500965554</v>
      </c>
      <c r="F69" s="548">
        <f t="shared" ref="F69:F132" si="34">1/E69</f>
        <v>0.62875652547213101</v>
      </c>
      <c r="I69" s="426"/>
      <c r="J69" s="426" t="s">
        <v>4</v>
      </c>
      <c r="K69" s="427" t="s">
        <v>451</v>
      </c>
      <c r="L69" s="487">
        <f>'TDM Data'!E194</f>
        <v>80388.262111999997</v>
      </c>
      <c r="M69" s="487">
        <f>'TDM Data'!E198</f>
        <v>1008</v>
      </c>
      <c r="N69" s="551">
        <f t="shared" ref="N69:N71" si="35">L69/M69</f>
        <v>79.750260031746024</v>
      </c>
      <c r="O69" s="569">
        <v>0.27743949859117506</v>
      </c>
      <c r="P69" s="487">
        <f t="shared" ref="P69:P71" si="36">L69*O69</f>
        <v>22302.879132969236</v>
      </c>
    </row>
    <row r="70" spans="2:16" x14ac:dyDescent="0.3">
      <c r="B70" s="429">
        <v>6.6</v>
      </c>
      <c r="C70" s="430">
        <v>14.590596650286498</v>
      </c>
      <c r="D70" s="548">
        <f t="shared" ref="D70:D133" si="37">1/C70</f>
        <v>6.8537293160000012E-2</v>
      </c>
      <c r="E70" s="430">
        <v>1.6069436880708632</v>
      </c>
      <c r="F70" s="548">
        <f t="shared" si="34"/>
        <v>0.62229934217576754</v>
      </c>
      <c r="I70" s="426"/>
      <c r="J70" s="426" t="s">
        <v>4</v>
      </c>
      <c r="K70" s="427" t="s">
        <v>1</v>
      </c>
      <c r="L70" s="487">
        <f>'TDM Data'!E195</f>
        <v>57466.905507999996</v>
      </c>
      <c r="M70" s="487">
        <f>'TDM Data'!E199</f>
        <v>656</v>
      </c>
      <c r="N70" s="551">
        <f t="shared" si="35"/>
        <v>87.601990103658537</v>
      </c>
      <c r="O70" s="569">
        <v>0.27828909376012645</v>
      </c>
      <c r="P70" s="487">
        <f t="shared" si="36"/>
        <v>15992.413055020137</v>
      </c>
    </row>
    <row r="71" spans="2:16" x14ac:dyDescent="0.3">
      <c r="B71" s="429">
        <v>6.7</v>
      </c>
      <c r="C71" s="430">
        <v>14.647808683448584</v>
      </c>
      <c r="D71" s="548">
        <f t="shared" si="37"/>
        <v>6.8269597289999998E-2</v>
      </c>
      <c r="E71" s="430">
        <v>1.6234390647938131</v>
      </c>
      <c r="F71" s="548">
        <f t="shared" si="34"/>
        <v>0.61597630714091889</v>
      </c>
      <c r="I71" s="426"/>
      <c r="J71" s="426" t="s">
        <v>4</v>
      </c>
      <c r="K71" s="427" t="s">
        <v>452</v>
      </c>
      <c r="L71" s="487">
        <f>'TDM Data'!E196</f>
        <v>77758.080259000009</v>
      </c>
      <c r="M71" s="487">
        <f>'TDM Data'!E200</f>
        <v>878</v>
      </c>
      <c r="N71" s="551">
        <f t="shared" si="35"/>
        <v>88.562733780182242</v>
      </c>
      <c r="O71" s="569">
        <v>0.54236512006818838</v>
      </c>
      <c r="P71" s="487">
        <f t="shared" si="36"/>
        <v>42173.270535944372</v>
      </c>
    </row>
    <row r="72" spans="2:16" x14ac:dyDescent="0.3">
      <c r="B72" s="429">
        <v>6.8</v>
      </c>
      <c r="C72" s="430">
        <v>14.705241239023719</v>
      </c>
      <c r="D72" s="548">
        <f t="shared" si="37"/>
        <v>6.800296464000001E-2</v>
      </c>
      <c r="E72" s="430">
        <v>1.6399268843272059</v>
      </c>
      <c r="F72" s="548">
        <f t="shared" si="34"/>
        <v>0.60978328336281806</v>
      </c>
    </row>
    <row r="73" spans="2:16" x14ac:dyDescent="0.3">
      <c r="B73" s="429">
        <v>6.9</v>
      </c>
      <c r="C73" s="430">
        <v>14.762894216699532</v>
      </c>
      <c r="D73" s="548">
        <f t="shared" si="37"/>
        <v>6.7737395210000023E-2</v>
      </c>
      <c r="E73" s="430">
        <v>1.6564071035803509</v>
      </c>
      <c r="F73" s="548">
        <f t="shared" si="34"/>
        <v>0.60371631939906789</v>
      </c>
    </row>
    <row r="74" spans="2:16" x14ac:dyDescent="0.3">
      <c r="B74" s="429">
        <v>7</v>
      </c>
      <c r="C74" s="430">
        <v>14.820767493741073</v>
      </c>
      <c r="D74" s="548">
        <f t="shared" si="37"/>
        <v>6.7472889000000022E-2</v>
      </c>
      <c r="E74" s="430">
        <v>1.6728796342178014</v>
      </c>
      <c r="F74" s="548">
        <f t="shared" si="34"/>
        <v>0.59777163852411663</v>
      </c>
    </row>
    <row r="75" spans="2:16" x14ac:dyDescent="0.3">
      <c r="B75" s="435">
        <v>7.1</v>
      </c>
      <c r="C75" s="436">
        <v>14.878860924567226</v>
      </c>
      <c r="D75" s="547">
        <f t="shared" si="37"/>
        <v>6.7209446010000021E-2</v>
      </c>
      <c r="E75" s="436">
        <v>1.6893443444480474</v>
      </c>
      <c r="F75" s="547">
        <f t="shared" si="34"/>
        <v>0.59194562866147105</v>
      </c>
    </row>
    <row r="76" spans="2:16" x14ac:dyDescent="0.3">
      <c r="B76" s="435">
        <v>7.2</v>
      </c>
      <c r="C76" s="436">
        <v>14.937174340322514</v>
      </c>
      <c r="D76" s="547">
        <f t="shared" si="37"/>
        <v>6.6947066240000019E-2</v>
      </c>
      <c r="E76" s="436">
        <v>1.7058010607031227</v>
      </c>
      <c r="F76" s="547">
        <f t="shared" si="34"/>
        <v>0.58623483302783563</v>
      </c>
    </row>
    <row r="77" spans="2:16" x14ac:dyDescent="0.3">
      <c r="B77" s="435">
        <v>7.3</v>
      </c>
      <c r="C77" s="436">
        <v>14.995707548444292</v>
      </c>
      <c r="D77" s="547">
        <f t="shared" si="37"/>
        <v>6.6685749690000032E-2</v>
      </c>
      <c r="E77" s="436">
        <v>1.7222495692182265</v>
      </c>
      <c r="F77" s="547">
        <f t="shared" si="34"/>
        <v>0.58063594142974628</v>
      </c>
    </row>
    <row r="78" spans="2:16" x14ac:dyDescent="0.3">
      <c r="B78" s="435">
        <v>7.4</v>
      </c>
      <c r="C78" s="436">
        <v>15.054460332225354</v>
      </c>
      <c r="D78" s="547">
        <f t="shared" si="37"/>
        <v>6.642549636000003E-2</v>
      </c>
      <c r="E78" s="436">
        <v>1.7386896175195863</v>
      </c>
      <c r="F78" s="547">
        <f t="shared" si="34"/>
        <v>0.57514578215897982</v>
      </c>
    </row>
    <row r="79" spans="2:16" x14ac:dyDescent="0.3">
      <c r="B79" s="435">
        <v>7.5</v>
      </c>
      <c r="C79" s="436">
        <v>15.11343245037197</v>
      </c>
      <c r="D79" s="547">
        <f t="shared" si="37"/>
        <v>6.6166306250000015E-2</v>
      </c>
      <c r="E79" s="436">
        <v>1.7551209158280792</v>
      </c>
      <c r="F79" s="547">
        <f t="shared" si="34"/>
        <v>0.5697613144380953</v>
      </c>
    </row>
    <row r="80" spans="2:16" x14ac:dyDescent="0.3">
      <c r="B80" s="435">
        <v>7.6</v>
      </c>
      <c r="C80" s="436">
        <v>15.172623636557384</v>
      </c>
      <c r="D80" s="547">
        <f t="shared" si="37"/>
        <v>6.5908179360000027E-2</v>
      </c>
      <c r="E80" s="436">
        <v>1.7715431383854499</v>
      </c>
      <c r="F80" s="547">
        <f t="shared" si="34"/>
        <v>0.56447962137200935</v>
      </c>
    </row>
    <row r="81" spans="2:6" x14ac:dyDescent="0.3">
      <c r="B81" s="435">
        <v>7.7</v>
      </c>
      <c r="C81" s="436">
        <v>15.232033598970808</v>
      </c>
      <c r="D81" s="547">
        <f t="shared" si="37"/>
        <v>6.5651115690000025E-2</v>
      </c>
      <c r="E81" s="436">
        <v>1.7879559247093932</v>
      </c>
      <c r="F81" s="547">
        <f t="shared" si="34"/>
        <v>0.55929790336556295</v>
      </c>
    </row>
    <row r="82" spans="2:6" x14ac:dyDescent="0.3">
      <c r="B82" s="435">
        <v>7.8</v>
      </c>
      <c r="C82" s="436">
        <v>15.291662019861892</v>
      </c>
      <c r="D82" s="547">
        <f t="shared" si="37"/>
        <v>6.5395115240000024E-2</v>
      </c>
      <c r="E82" s="436">
        <v>1.804358880783193</v>
      </c>
      <c r="F82" s="547">
        <f t="shared" si="34"/>
        <v>0.55421347197068904</v>
      </c>
    </row>
    <row r="83" spans="2:6" x14ac:dyDescent="0.3">
      <c r="B83" s="435">
        <v>7.9</v>
      </c>
      <c r="C83" s="436">
        <v>15.351508555080775</v>
      </c>
      <c r="D83" s="547">
        <f t="shared" si="37"/>
        <v>6.5140178010000022E-2</v>
      </c>
      <c r="E83" s="436">
        <v>1.8207515801851486</v>
      </c>
      <c r="F83" s="547">
        <f t="shared" si="34"/>
        <v>0.54922374413005426</v>
      </c>
    </row>
    <row r="84" spans="2:6" x14ac:dyDescent="0.3">
      <c r="B84" s="435">
        <v>8</v>
      </c>
      <c r="C84" s="436">
        <v>15.411572833613695</v>
      </c>
      <c r="D84" s="547">
        <f t="shared" si="37"/>
        <v>6.488630400000002E-2</v>
      </c>
      <c r="E84" s="436">
        <v>1.8371335651625804</v>
      </c>
      <c r="F84" s="547">
        <f t="shared" si="34"/>
        <v>0.54432623678698244</v>
      </c>
    </row>
    <row r="85" spans="2:6" x14ac:dyDescent="0.3">
      <c r="B85" s="429">
        <v>8.1</v>
      </c>
      <c r="C85" s="430">
        <v>15.471854457114208</v>
      </c>
      <c r="D85" s="548">
        <f t="shared" si="37"/>
        <v>6.4633493210000031E-2</v>
      </c>
      <c r="E85" s="430">
        <v>1.8535043476548061</v>
      </c>
      <c r="F85" s="548">
        <f t="shared" si="34"/>
        <v>0.53951856183411473</v>
      </c>
    </row>
    <row r="86" spans="2:6" x14ac:dyDescent="0.3">
      <c r="B86" s="429">
        <v>8.1999999999999993</v>
      </c>
      <c r="C86" s="430">
        <v>15.532352999430096</v>
      </c>
      <c r="D86" s="548">
        <f t="shared" si="37"/>
        <v>6.4381745640000029E-2</v>
      </c>
      <c r="E86" s="430">
        <v>1.869863410269103</v>
      </c>
      <c r="F86" s="548">
        <f t="shared" si="34"/>
        <v>0.53479842137564704</v>
      </c>
    </row>
    <row r="87" spans="2:6" x14ac:dyDescent="0.3">
      <c r="B87" s="429">
        <v>8.3000000000000007</v>
      </c>
      <c r="C87" s="430">
        <v>15.59306800612592</v>
      </c>
      <c r="D87" s="548">
        <f t="shared" si="37"/>
        <v>6.4131061290000041E-2</v>
      </c>
      <c r="E87" s="430">
        <v>1.886210207213378</v>
      </c>
      <c r="F87" s="548">
        <f t="shared" si="34"/>
        <v>0.53016360328012724</v>
      </c>
    </row>
    <row r="88" spans="2:6" x14ac:dyDescent="0.3">
      <c r="B88" s="429">
        <v>8.4</v>
      </c>
      <c r="C88" s="430">
        <v>15.653998994001382</v>
      </c>
      <c r="D88" s="548">
        <f t="shared" si="37"/>
        <v>6.3881440160000039E-2</v>
      </c>
      <c r="E88" s="430">
        <v>1.9025441651889348</v>
      </c>
      <c r="F88" s="548">
        <f t="shared" si="34"/>
        <v>0.52561197700274864</v>
      </c>
    </row>
    <row r="89" spans="2:6" x14ac:dyDescent="0.3">
      <c r="B89" s="429">
        <v>8.5</v>
      </c>
      <c r="C89" s="430">
        <v>15.715145450605446</v>
      </c>
      <c r="D89" s="548">
        <f t="shared" si="37"/>
        <v>6.3632882250000036E-2</v>
      </c>
      <c r="E89" s="430">
        <v>1.9188646842464785</v>
      </c>
      <c r="F89" s="548">
        <f t="shared" si="34"/>
        <v>0.52114148965782403</v>
      </c>
    </row>
    <row r="90" spans="2:6" x14ac:dyDescent="0.3">
      <c r="B90" s="429">
        <v>8.6</v>
      </c>
      <c r="C90" s="430">
        <v>15.776506833746327</v>
      </c>
      <c r="D90" s="548">
        <f t="shared" si="37"/>
        <v>6.3385387560000034E-2</v>
      </c>
      <c r="E90" s="430">
        <v>1.9351711386082542</v>
      </c>
      <c r="F90" s="548">
        <f t="shared" si="34"/>
        <v>0.51675016232372339</v>
      </c>
    </row>
    <row r="91" spans="2:6" x14ac:dyDescent="0.3">
      <c r="B91" s="429">
        <v>8.6999999999999993</v>
      </c>
      <c r="C91" s="430">
        <v>15.838082570997406</v>
      </c>
      <c r="D91" s="548">
        <f t="shared" si="37"/>
        <v>6.3138956090000031E-2</v>
      </c>
      <c r="E91" s="430">
        <v>1.9514628774589571</v>
      </c>
      <c r="F91" s="548">
        <f t="shared" si="34"/>
        <v>0.51243608656400474</v>
      </c>
    </row>
    <row r="92" spans="2:6" x14ac:dyDescent="0.3">
      <c r="B92" s="429">
        <v>8.8000000000000007</v>
      </c>
      <c r="C92" s="430">
        <v>15.899872059199087</v>
      </c>
      <c r="D92" s="548">
        <f t="shared" si="37"/>
        <v>6.2893587840000029E-2</v>
      </c>
      <c r="E92" s="430">
        <v>1.9677392257079078</v>
      </c>
      <c r="F92" s="548">
        <f t="shared" si="34"/>
        <v>0.50819742114976796</v>
      </c>
    </row>
    <row r="93" spans="2:6" x14ac:dyDescent="0.3">
      <c r="B93" s="429">
        <v>8.9</v>
      </c>
      <c r="C93" s="430">
        <v>15.961874663956738</v>
      </c>
      <c r="D93" s="548">
        <f t="shared" si="37"/>
        <v>6.264928281000004E-2</v>
      </c>
      <c r="E93" s="430">
        <v>1.983999484724726</v>
      </c>
      <c r="F93" s="548">
        <f t="shared" si="34"/>
        <v>0.50403238896946945</v>
      </c>
    </row>
    <row r="94" spans="2:6" x14ac:dyDescent="0.3">
      <c r="B94" s="429">
        <v>9</v>
      </c>
      <c r="C94" s="430">
        <v>16.024089719134714</v>
      </c>
      <c r="D94" s="548">
        <f t="shared" si="37"/>
        <v>6.240604100000003E-2</v>
      </c>
      <c r="E94" s="430">
        <v>2.0002429330506182</v>
      </c>
      <c r="F94" s="548">
        <f t="shared" si="34"/>
        <v>0.49993927411350786</v>
      </c>
    </row>
    <row r="95" spans="2:6" x14ac:dyDescent="0.3">
      <c r="B95" s="435">
        <v>9.1</v>
      </c>
      <c r="C95" s="436">
        <v>16.086516526346571</v>
      </c>
      <c r="D95" s="547">
        <f t="shared" si="37"/>
        <v>6.2163862410000034E-2</v>
      </c>
      <c r="E95" s="436">
        <v>2.0164688270872078</v>
      </c>
      <c r="F95" s="547">
        <f t="shared" si="34"/>
        <v>0.49591641912188722</v>
      </c>
    </row>
    <row r="96" spans="2:6" x14ac:dyDescent="0.3">
      <c r="B96" s="435">
        <v>9.1999999999999993</v>
      </c>
      <c r="C96" s="436">
        <v>16.149154354441563</v>
      </c>
      <c r="D96" s="547">
        <f t="shared" si="37"/>
        <v>6.1922747040000038E-2</v>
      </c>
      <c r="E96" s="436">
        <v>2.0326764017647214</v>
      </c>
      <c r="F96" s="547">
        <f t="shared" si="34"/>
        <v>0.49196222238415505</v>
      </c>
    </row>
    <row r="97" spans="2:6" x14ac:dyDescent="0.3">
      <c r="B97" s="435">
        <v>9.3000000000000007</v>
      </c>
      <c r="C97" s="436">
        <v>16.212002438987458</v>
      </c>
      <c r="D97" s="547">
        <f t="shared" si="37"/>
        <v>6.1682694890000049E-2</v>
      </c>
      <c r="E97" s="436">
        <v>2.0488648711911406</v>
      </c>
      <c r="F97" s="547">
        <f t="shared" si="34"/>
        <v>0.48807513568165867</v>
      </c>
    </row>
    <row r="98" spans="2:6" x14ac:dyDescent="0.3">
      <c r="B98" s="435">
        <v>9.4</v>
      </c>
      <c r="C98" s="436">
        <v>16.275059981749827</v>
      </c>
      <c r="D98" s="547">
        <f t="shared" si="37"/>
        <v>6.1443705960000039E-2</v>
      </c>
      <c r="E98" s="436">
        <v>2.0650334292839196</v>
      </c>
      <c r="F98" s="547">
        <f t="shared" si="34"/>
        <v>0.4842536618628806</v>
      </c>
    </row>
    <row r="99" spans="2:6" x14ac:dyDescent="0.3">
      <c r="B99" s="435">
        <v>9.5</v>
      </c>
      <c r="C99" s="436">
        <v>16.338326150167809</v>
      </c>
      <c r="D99" s="547">
        <f t="shared" si="37"/>
        <v>6.1205780250000036E-2</v>
      </c>
      <c r="E99" s="436">
        <v>2.0811812503856317</v>
      </c>
      <c r="F99" s="547">
        <f t="shared" si="34"/>
        <v>0.48049635264333912</v>
      </c>
    </row>
    <row r="100" spans="2:6" x14ac:dyDescent="0.3">
      <c r="B100" s="435">
        <v>9.6</v>
      </c>
      <c r="C100" s="436">
        <v>16.401800076826547</v>
      </c>
      <c r="D100" s="547">
        <f t="shared" si="37"/>
        <v>6.096891776000004E-2</v>
      </c>
      <c r="E100" s="436">
        <v>2.0973074898649031</v>
      </c>
      <c r="F100" s="547">
        <f t="shared" si="34"/>
        <v>0.47680180652213972</v>
      </c>
    </row>
    <row r="101" spans="2:6" x14ac:dyDescent="0.3">
      <c r="B101" s="435">
        <v>9.6999999999999993</v>
      </c>
      <c r="C101" s="436">
        <v>16.465480858926323</v>
      </c>
      <c r="D101" s="547">
        <f t="shared" si="37"/>
        <v>6.0733118490000036E-2</v>
      </c>
      <c r="E101" s="436">
        <v>2.1134112847038145</v>
      </c>
      <c r="F101" s="547">
        <f t="shared" si="34"/>
        <v>0.47316866680786446</v>
      </c>
    </row>
    <row r="102" spans="2:6" x14ac:dyDescent="0.3">
      <c r="B102" s="435">
        <v>9.8000000000000007</v>
      </c>
      <c r="C102" s="436">
        <v>16.529367557748529</v>
      </c>
      <c r="D102" s="547">
        <f t="shared" si="37"/>
        <v>6.0498382440000047E-2</v>
      </c>
      <c r="E102" s="436">
        <v>2.1294917540729457</v>
      </c>
      <c r="F102" s="547">
        <f t="shared" si="34"/>
        <v>0.46959561974699482</v>
      </c>
    </row>
    <row r="103" spans="2:6" x14ac:dyDescent="0.3">
      <c r="B103" s="435">
        <v>9.9</v>
      </c>
      <c r="C103" s="436">
        <v>16.593459198118573</v>
      </c>
      <c r="D103" s="547">
        <f t="shared" si="37"/>
        <v>6.0264709610000043E-2</v>
      </c>
      <c r="E103" s="436">
        <v>2.1455479998950784</v>
      </c>
      <c r="F103" s="547">
        <f t="shared" si="34"/>
        <v>0.4660813927485668</v>
      </c>
    </row>
    <row r="104" spans="2:6" x14ac:dyDescent="0.3">
      <c r="B104" s="435">
        <v>10</v>
      </c>
      <c r="C104" s="436">
        <v>16.657754767865846</v>
      </c>
      <c r="D104" s="547">
        <f t="shared" si="37"/>
        <v>6.0032100000000047E-2</v>
      </c>
      <c r="E104" s="436">
        <v>2.1615791073985151</v>
      </c>
      <c r="F104" s="547">
        <f t="shared" si="34"/>
        <v>0.46262475269920206</v>
      </c>
    </row>
    <row r="105" spans="2:6" x14ac:dyDescent="0.3">
      <c r="B105" s="429">
        <v>10.1</v>
      </c>
      <c r="C105" s="430">
        <v>16.722253217280862</v>
      </c>
      <c r="D105" s="548">
        <f t="shared" si="37"/>
        <v>5.980055361000005E-2</v>
      </c>
      <c r="E105" s="430">
        <v>2.1775841456609606</v>
      </c>
      <c r="F105" s="548">
        <f t="shared" si="34"/>
        <v>0.45922450436305445</v>
      </c>
    </row>
    <row r="106" spans="2:6" x14ac:dyDescent="0.3">
      <c r="B106" s="429">
        <v>10.199999999999999</v>
      </c>
      <c r="C106" s="430">
        <v>16.786953458569709</v>
      </c>
      <c r="D106" s="548">
        <f t="shared" si="37"/>
        <v>5.9570070440000046E-2</v>
      </c>
      <c r="E106" s="430">
        <v>2.1935621681447413</v>
      </c>
      <c r="F106" s="548">
        <f t="shared" si="34"/>
        <v>0.45587948886161472</v>
      </c>
    </row>
    <row r="107" spans="2:6" x14ac:dyDescent="0.3">
      <c r="B107" s="429">
        <v>10.3</v>
      </c>
      <c r="C107" s="430">
        <v>16.851854365305918</v>
      </c>
      <c r="D107" s="548">
        <f t="shared" si="37"/>
        <v>5.9340650490000042E-2</v>
      </c>
      <c r="E107" s="430">
        <v>2.2095122132241745</v>
      </c>
      <c r="F107" s="548">
        <f t="shared" si="34"/>
        <v>0.4525885822286429</v>
      </c>
    </row>
    <row r="108" spans="2:6" x14ac:dyDescent="0.3">
      <c r="B108" s="429">
        <v>10.4</v>
      </c>
      <c r="C108" s="430">
        <v>16.916954771879912</v>
      </c>
      <c r="D108" s="548">
        <f t="shared" si="37"/>
        <v>5.9112293760000052E-2</v>
      </c>
      <c r="E108" s="430">
        <v>2.2254333047057613</v>
      </c>
      <c r="F108" s="548">
        <f t="shared" si="34"/>
        <v>0.44935069403583694</v>
      </c>
    </row>
    <row r="109" spans="2:6" x14ac:dyDescent="0.3">
      <c r="B109" s="429">
        <v>10.5</v>
      </c>
      <c r="C109" s="430">
        <v>16.98225347294618</v>
      </c>
      <c r="D109" s="548">
        <f t="shared" si="37"/>
        <v>5.8885000250000048E-2</v>
      </c>
      <c r="E109" s="430">
        <v>2.2413244523419023</v>
      </c>
      <c r="F109" s="548">
        <f t="shared" si="34"/>
        <v>0.4461647660851269</v>
      </c>
    </row>
    <row r="110" spans="2:6" x14ac:dyDescent="0.3">
      <c r="B110" s="429">
        <v>10.6</v>
      </c>
      <c r="C110" s="430">
        <v>17.04774922286828</v>
      </c>
      <c r="D110" s="548">
        <f t="shared" si="37"/>
        <v>5.8658769960000044E-2</v>
      </c>
      <c r="E110" s="430">
        <v>2.2571846523386951</v>
      </c>
      <c r="F110" s="548">
        <f t="shared" si="34"/>
        <v>0.44302977116377629</v>
      </c>
    </row>
    <row r="111" spans="2:6" x14ac:dyDescent="0.3">
      <c r="B111" s="429">
        <v>10.7</v>
      </c>
      <c r="C111" s="430">
        <v>17.113440735161884</v>
      </c>
      <c r="D111" s="548">
        <f t="shared" si="37"/>
        <v>5.8433602890000047E-2</v>
      </c>
      <c r="E111" s="430">
        <v>2.2730128878584139</v>
      </c>
      <c r="F111" s="548">
        <f t="shared" si="34"/>
        <v>0.43994471185870815</v>
      </c>
    </row>
    <row r="112" spans="2:6" x14ac:dyDescent="0.3">
      <c r="B112" s="429">
        <v>10.8</v>
      </c>
      <c r="C112" s="430">
        <v>17.179326681935986</v>
      </c>
      <c r="D112" s="548">
        <f t="shared" si="37"/>
        <v>5.820949904000005E-2</v>
      </c>
      <c r="E112" s="430">
        <v>2.2888081295171459</v>
      </c>
      <c r="F112" s="548">
        <f t="shared" si="34"/>
        <v>0.4369086194267246</v>
      </c>
    </row>
    <row r="113" spans="2:6" x14ac:dyDescent="0.3">
      <c r="B113" s="429">
        <v>10.9</v>
      </c>
      <c r="C113" s="430">
        <v>17.245405693332444</v>
      </c>
      <c r="D113" s="548">
        <f t="shared" si="37"/>
        <v>5.7986458410000059E-2</v>
      </c>
      <c r="E113" s="430">
        <v>2.3045693358781159</v>
      </c>
      <c r="F113" s="548">
        <f t="shared" si="34"/>
        <v>0.43392055271748525</v>
      </c>
    </row>
    <row r="114" spans="2:6" x14ac:dyDescent="0.3">
      <c r="B114" s="429">
        <v>11</v>
      </c>
      <c r="C114" s="430">
        <v>17.31167635696405</v>
      </c>
      <c r="D114" s="548">
        <f t="shared" si="37"/>
        <v>5.7764481000000055E-2</v>
      </c>
      <c r="E114" s="430">
        <v>2.320295453941053</v>
      </c>
      <c r="F114" s="548">
        <f t="shared" si="34"/>
        <v>0.43097959714634038</v>
      </c>
    </row>
    <row r="115" spans="2:6" x14ac:dyDescent="0.3">
      <c r="B115" s="435">
        <v>11.1</v>
      </c>
      <c r="C115" s="436">
        <v>17.378137217351249</v>
      </c>
      <c r="D115" s="547">
        <f t="shared" si="37"/>
        <v>5.7543566810000051E-2</v>
      </c>
      <c r="E115" s="436">
        <v>2.3359854196280709</v>
      </c>
      <c r="F115" s="547">
        <f t="shared" si="34"/>
        <v>0.42808486371426807</v>
      </c>
    </row>
    <row r="116" spans="2:6" x14ac:dyDescent="0.3">
      <c r="B116" s="435">
        <v>11.2</v>
      </c>
      <c r="C116" s="436">
        <v>17.444786775357777</v>
      </c>
      <c r="D116" s="547">
        <f t="shared" si="37"/>
        <v>5.7323715840000053E-2</v>
      </c>
      <c r="E116" s="436">
        <v>2.351638158266371</v>
      </c>
      <c r="F116" s="547">
        <f t="shared" si="34"/>
        <v>0.42523548807236594</v>
      </c>
    </row>
    <row r="117" spans="2:6" x14ac:dyDescent="0.3">
      <c r="B117" s="435">
        <v>11.3</v>
      </c>
      <c r="C117" s="436">
        <v>17.511623487625325</v>
      </c>
      <c r="D117" s="547">
        <f t="shared" si="37"/>
        <v>5.7104928090000048E-2</v>
      </c>
      <c r="E117" s="436">
        <v>2.3672525850681425</v>
      </c>
      <c r="F117" s="547">
        <f t="shared" si="34"/>
        <v>0.42243062962848743</v>
      </c>
    </row>
    <row r="118" spans="2:6" x14ac:dyDescent="0.3">
      <c r="B118" s="435">
        <v>11.4</v>
      </c>
      <c r="C118" s="436">
        <v>17.578645766007472</v>
      </c>
      <c r="D118" s="547">
        <f t="shared" si="37"/>
        <v>5.6887203560000044E-2</v>
      </c>
      <c r="E118" s="436">
        <v>2.3828276056079378</v>
      </c>
      <c r="F118" s="547">
        <f t="shared" si="34"/>
        <v>0.41966947069377564</v>
      </c>
    </row>
    <row r="119" spans="2:6" x14ac:dyDescent="0.3">
      <c r="B119" s="435">
        <v>11.5</v>
      </c>
      <c r="C119" s="436">
        <v>17.64585197700308</v>
      </c>
      <c r="D119" s="547">
        <f t="shared" si="37"/>
        <v>5.6670542250000053E-2</v>
      </c>
      <c r="E119" s="436">
        <v>2.3983621162977404</v>
      </c>
      <c r="F119" s="547">
        <f t="shared" si="34"/>
        <v>0.41695121566699095</v>
      </c>
    </row>
    <row r="120" spans="2:6" x14ac:dyDescent="0.3">
      <c r="B120" s="435">
        <v>11.6</v>
      </c>
      <c r="C120" s="436">
        <v>17.71324044118936</v>
      </c>
      <c r="D120" s="547">
        <f t="shared" si="37"/>
        <v>5.6454944160000055E-2</v>
      </c>
      <c r="E120" s="436">
        <v>2.4138550048601211</v>
      </c>
      <c r="F120" s="547">
        <f t="shared" si="34"/>
        <v>0.41427509025462295</v>
      </c>
    </row>
    <row r="121" spans="2:6" x14ac:dyDescent="0.3">
      <c r="B121" s="435">
        <v>11.7</v>
      </c>
      <c r="C121" s="436">
        <v>17.780809432654809</v>
      </c>
      <c r="D121" s="547">
        <f t="shared" si="37"/>
        <v>5.624040929000005E-2</v>
      </c>
      <c r="E121" s="436">
        <v>2.4293051507994923</v>
      </c>
      <c r="F121" s="547">
        <f t="shared" si="34"/>
        <v>0.41164034072495864</v>
      </c>
    </row>
    <row r="122" spans="2:6" x14ac:dyDescent="0.3">
      <c r="B122" s="435">
        <v>11.8</v>
      </c>
      <c r="C122" s="436">
        <v>17.848557178432266</v>
      </c>
      <c r="D122" s="547">
        <f t="shared" si="37"/>
        <v>5.6026937640000059E-2</v>
      </c>
      <c r="E122" s="436">
        <v>2.4447114258718385</v>
      </c>
      <c r="F122" s="547">
        <f t="shared" si="34"/>
        <v>0.40904623319432382</v>
      </c>
    </row>
    <row r="123" spans="2:6" x14ac:dyDescent="0.3">
      <c r="B123" s="435">
        <v>11.9</v>
      </c>
      <c r="C123" s="436">
        <v>17.916481857932329</v>
      </c>
      <c r="D123" s="547">
        <f t="shared" si="37"/>
        <v>5.5814529210000054E-2</v>
      </c>
      <c r="E123" s="436">
        <v>2.4600726945529918</v>
      </c>
      <c r="F123" s="547">
        <f t="shared" si="34"/>
        <v>0.40649205294386848</v>
      </c>
    </row>
    <row r="124" spans="2:6" x14ac:dyDescent="0.3">
      <c r="B124" s="435">
        <v>12</v>
      </c>
      <c r="C124" s="436">
        <v>17.984581602377286</v>
      </c>
      <c r="D124" s="547">
        <f t="shared" si="37"/>
        <v>5.5603184000000049E-2</v>
      </c>
      <c r="E124" s="436">
        <v>2.4753878145055999</v>
      </c>
      <c r="F124" s="547">
        <f t="shared" si="34"/>
        <v>0.40397710376534529</v>
      </c>
    </row>
    <row r="125" spans="2:6" x14ac:dyDescent="0.3">
      <c r="B125" s="429">
        <v>12.1</v>
      </c>
      <c r="C125" s="430">
        <v>18.05285449423593</v>
      </c>
      <c r="D125" s="548">
        <f t="shared" si="37"/>
        <v>5.5392902010000057E-2</v>
      </c>
      <c r="E125" s="430">
        <v>2.4906556370449735</v>
      </c>
      <c r="F125" s="548">
        <f t="shared" si="34"/>
        <v>0.40150070733441307</v>
      </c>
    </row>
    <row r="126" spans="2:6" x14ac:dyDescent="0.3">
      <c r="B126" s="429">
        <v>12.2</v>
      </c>
      <c r="C126" s="430">
        <v>18.121298566659412</v>
      </c>
      <c r="D126" s="548">
        <f t="shared" si="37"/>
        <v>5.5183683240000052E-2</v>
      </c>
      <c r="E126" s="430">
        <v>2.5058750076038732</v>
      </c>
      <c r="F126" s="548">
        <f t="shared" si="34"/>
        <v>0.39906220261009889</v>
      </c>
    </row>
    <row r="127" spans="2:6" x14ac:dyDescent="0.3">
      <c r="B127" s="429">
        <v>12.3</v>
      </c>
      <c r="C127" s="430">
        <v>18.189911802918413</v>
      </c>
      <c r="D127" s="548">
        <f t="shared" si="37"/>
        <v>5.4975527690000053E-2</v>
      </c>
      <c r="E127" s="430">
        <v>2.5210447661963307</v>
      </c>
      <c r="F127" s="548">
        <f t="shared" si="34"/>
        <v>0.39666094525912249</v>
      </c>
    </row>
    <row r="128" spans="2:6" x14ac:dyDescent="0.3">
      <c r="B128" s="429">
        <v>12.4</v>
      </c>
      <c r="C128" s="430">
        <v>18.25869213584193</v>
      </c>
      <c r="D128" s="548">
        <f t="shared" si="37"/>
        <v>5.4768435360000055E-2</v>
      </c>
      <c r="E128" s="430">
        <v>2.5361637478805816</v>
      </c>
      <c r="F128" s="548">
        <f t="shared" si="34"/>
        <v>0.39429630710386065</v>
      </c>
    </row>
    <row r="129" spans="2:6" x14ac:dyDescent="0.3">
      <c r="B129" s="429">
        <v>12.5</v>
      </c>
      <c r="C129" s="430">
        <v>18.32763744725791</v>
      </c>
      <c r="D129" s="548">
        <f t="shared" si="37"/>
        <v>5.4562406250000056E-2</v>
      </c>
      <c r="E129" s="430">
        <v>2.5512307832211611</v>
      </c>
      <c r="F129" s="548">
        <f t="shared" si="34"/>
        <v>0.3919676755928011</v>
      </c>
    </row>
    <row r="130" spans="2:6" x14ac:dyDescent="0.3">
      <c r="B130" s="429">
        <v>12.6</v>
      </c>
      <c r="C130" s="430">
        <v>18.396745567436042</v>
      </c>
      <c r="D130" s="548">
        <f t="shared" si="37"/>
        <v>5.4357440360000051E-2</v>
      </c>
      <c r="E130" s="430">
        <v>2.5662446987502214</v>
      </c>
      <c r="F130" s="548">
        <f t="shared" si="34"/>
        <v>0.3896744532923952</v>
      </c>
    </row>
    <row r="131" spans="2:6" x14ac:dyDescent="0.3">
      <c r="B131" s="429">
        <v>12.7</v>
      </c>
      <c r="C131" s="430">
        <v>18.466014274532963</v>
      </c>
      <c r="D131" s="548">
        <f t="shared" si="37"/>
        <v>5.4153537690000066E-2</v>
      </c>
      <c r="E131" s="430">
        <v>2.5812043174280483</v>
      </c>
      <c r="F131" s="548">
        <f t="shared" si="34"/>
        <v>0.38741605739929003</v>
      </c>
    </row>
    <row r="132" spans="2:6" x14ac:dyDescent="0.3">
      <c r="B132" s="429">
        <v>12.8</v>
      </c>
      <c r="C132" s="430">
        <v>18.535441294040218</v>
      </c>
      <c r="D132" s="548">
        <f t="shared" si="37"/>
        <v>5.395069824000006E-2</v>
      </c>
      <c r="E132" s="430">
        <v>2.5961084591028261</v>
      </c>
      <c r="F132" s="548">
        <f t="shared" si="34"/>
        <v>0.3851919192719645</v>
      </c>
    </row>
    <row r="133" spans="2:6" x14ac:dyDescent="0.3">
      <c r="B133" s="429">
        <v>12.9</v>
      </c>
      <c r="C133" s="430">
        <v>18.605024298235204</v>
      </c>
      <c r="D133" s="548">
        <f t="shared" si="37"/>
        <v>5.3748922010000054E-2</v>
      </c>
      <c r="E133" s="430">
        <v>2.6109559409696148</v>
      </c>
      <c r="F133" s="548">
        <f t="shared" ref="F133:F196" si="38">1/E133</f>
        <v>0.38300148398085804</v>
      </c>
    </row>
    <row r="134" spans="2:6" x14ac:dyDescent="0.3">
      <c r="B134" s="429">
        <v>13</v>
      </c>
      <c r="C134" s="430">
        <v>18.674760905635498</v>
      </c>
      <c r="D134" s="548">
        <f t="shared" ref="D134:D197" si="39">1/C134</f>
        <v>5.3548209000000055E-2</v>
      </c>
      <c r="E134" s="430">
        <v>2.6257455780285679</v>
      </c>
      <c r="F134" s="548">
        <f t="shared" si="38"/>
        <v>0.38084420987611772</v>
      </c>
    </row>
    <row r="135" spans="2:6" x14ac:dyDescent="0.3">
      <c r="B135" s="435">
        <v>13.1</v>
      </c>
      <c r="C135" s="436">
        <v>18.74464868045682</v>
      </c>
      <c r="D135" s="547">
        <f t="shared" si="39"/>
        <v>5.3348559210000056E-2</v>
      </c>
      <c r="E135" s="436">
        <v>2.6404761835423067</v>
      </c>
      <c r="F135" s="547">
        <f t="shared" si="38"/>
        <v>0.37871956817215413</v>
      </c>
    </row>
    <row r="136" spans="2:6" x14ac:dyDescent="0.3">
      <c r="B136" s="435">
        <v>13.2</v>
      </c>
      <c r="C136" s="436">
        <v>18.814685132074956</v>
      </c>
      <c r="D136" s="547">
        <f t="shared" si="39"/>
        <v>5.314997264000007E-2</v>
      </c>
      <c r="E136" s="436">
        <v>2.6551465694924077</v>
      </c>
      <c r="F136" s="547">
        <f t="shared" si="38"/>
        <v>0.37662704254822849</v>
      </c>
    </row>
    <row r="137" spans="2:6" x14ac:dyDescent="0.3">
      <c r="B137" s="435">
        <v>13.3</v>
      </c>
      <c r="C137" s="436">
        <v>18.884867714492056</v>
      </c>
      <c r="D137" s="547">
        <f t="shared" si="39"/>
        <v>5.2952449290000064E-2</v>
      </c>
      <c r="E137" s="436">
        <v>2.6697555470350274</v>
      </c>
      <c r="F137" s="547">
        <f t="shared" si="38"/>
        <v>0.3745661287643276</v>
      </c>
    </row>
    <row r="138" spans="2:6" x14ac:dyDescent="0.3">
      <c r="B138" s="435">
        <v>13.4</v>
      </c>
      <c r="C138" s="436">
        <v>18.955193825807488</v>
      </c>
      <c r="D138" s="547">
        <f t="shared" si="39"/>
        <v>5.2755989160000065E-2</v>
      </c>
      <c r="E138" s="436">
        <v>2.684301926955464</v>
      </c>
      <c r="F138" s="547">
        <f t="shared" si="38"/>
        <v>0.37253633429164962</v>
      </c>
    </row>
    <row r="139" spans="2:6" x14ac:dyDescent="0.3">
      <c r="B139" s="435">
        <v>13.5</v>
      </c>
      <c r="C139" s="436">
        <v>19.025660807693786</v>
      </c>
      <c r="D139" s="547">
        <f t="shared" si="39"/>
        <v>5.2560592250000066E-2</v>
      </c>
      <c r="E139" s="436">
        <v>2.6987845201217717</v>
      </c>
      <c r="F139" s="547">
        <f t="shared" si="38"/>
        <v>0.37053717795701563</v>
      </c>
    </row>
    <row r="140" spans="2:6" x14ac:dyDescent="0.3">
      <c r="B140" s="435">
        <v>13.6</v>
      </c>
      <c r="C140" s="436">
        <v>19.096265944877899</v>
      </c>
      <c r="D140" s="547">
        <f t="shared" si="39"/>
        <v>5.2366258560000066E-2</v>
      </c>
      <c r="E140" s="436">
        <v>2.7132021379370994</v>
      </c>
      <c r="F140" s="547">
        <f t="shared" si="38"/>
        <v>0.36856818960061688</v>
      </c>
    </row>
    <row r="141" spans="2:6" x14ac:dyDescent="0.3">
      <c r="B141" s="435">
        <v>13.7</v>
      </c>
      <c r="C141" s="436">
        <v>19.167006464628177</v>
      </c>
      <c r="D141" s="547">
        <f t="shared" si="39"/>
        <v>5.2172988090000059E-2</v>
      </c>
      <c r="E141" s="436">
        <v>2.7275535927908958</v>
      </c>
      <c r="F141" s="547">
        <f t="shared" si="38"/>
        <v>0.36662890974647244</v>
      </c>
    </row>
    <row r="142" spans="2:6" x14ac:dyDescent="0.3">
      <c r="B142" s="435">
        <v>13.8</v>
      </c>
      <c r="C142" s="436">
        <v>19.237879536247434</v>
      </c>
      <c r="D142" s="547">
        <f t="shared" si="39"/>
        <v>5.1980780840000067E-2</v>
      </c>
      <c r="E142" s="436">
        <v>2.7418376985087232</v>
      </c>
      <c r="F142" s="547">
        <f t="shared" si="38"/>
        <v>0.36471888928505752</v>
      </c>
    </row>
    <row r="143" spans="2:6" x14ac:dyDescent="0.3">
      <c r="B143" s="435">
        <v>13.9</v>
      </c>
      <c r="C143" s="436">
        <v>19.308882270572518</v>
      </c>
      <c r="D143" s="547">
        <f t="shared" si="39"/>
        <v>5.178963681000006E-2</v>
      </c>
      <c r="E143" s="436">
        <v>2.7560532708006589</v>
      </c>
      <c r="F143" s="547">
        <f t="shared" si="38"/>
        <v>0.36283768916755765</v>
      </c>
    </row>
    <row r="144" spans="2:6" x14ac:dyDescent="0.3">
      <c r="B144" s="435">
        <v>14</v>
      </c>
      <c r="C144" s="436">
        <v>19.380011719480663</v>
      </c>
      <c r="D144" s="547">
        <f t="shared" si="39"/>
        <v>5.159955600000006E-2</v>
      </c>
      <c r="E144" s="436">
        <v>2.7701991277080751</v>
      </c>
      <c r="F144" s="547">
        <f t="shared" si="38"/>
        <v>0.36098488011125401</v>
      </c>
    </row>
    <row r="145" spans="2:6" x14ac:dyDescent="0.3">
      <c r="B145" s="429">
        <v>14.1</v>
      </c>
      <c r="C145" s="430">
        <v>19.451264875403176</v>
      </c>
      <c r="D145" s="548">
        <f t="shared" si="39"/>
        <v>5.141053841000006E-2</v>
      </c>
      <c r="E145" s="430">
        <v>2.7842740900487879</v>
      </c>
      <c r="F145" s="548">
        <f t="shared" si="38"/>
        <v>0.35916004231554566</v>
      </c>
    </row>
    <row r="146" spans="2:6" x14ac:dyDescent="0.3">
      <c r="B146" s="429">
        <v>14.2</v>
      </c>
      <c r="C146" s="430">
        <v>19.522638670846696</v>
      </c>
      <c r="D146" s="548">
        <f t="shared" si="39"/>
        <v>5.122258404000006E-2</v>
      </c>
      <c r="E146" s="430">
        <v>2.7982769818603406</v>
      </c>
      <c r="F146" s="548">
        <f t="shared" si="38"/>
        <v>0.35736276518816357</v>
      </c>
    </row>
    <row r="147" spans="2:6" x14ac:dyDescent="0.3">
      <c r="B147" s="429">
        <v>14.3</v>
      </c>
      <c r="C147" s="430">
        <v>19.59412997792257</v>
      </c>
      <c r="D147" s="548">
        <f t="shared" si="39"/>
        <v>5.103569289000006E-2</v>
      </c>
      <c r="E147" s="430">
        <v>2.8122066308413558</v>
      </c>
      <c r="F147" s="548">
        <f t="shared" si="38"/>
        <v>0.35559264708113575</v>
      </c>
    </row>
    <row r="148" spans="2:6" x14ac:dyDescent="0.3">
      <c r="B148" s="429">
        <v>14.4</v>
      </c>
      <c r="C148" s="430">
        <v>19.665735607884663</v>
      </c>
      <c r="D148" s="548">
        <f t="shared" si="39"/>
        <v>5.0849864960000067E-2</v>
      </c>
      <c r="E148" s="430">
        <v>2.8260618687907582</v>
      </c>
      <c r="F148" s="548">
        <f t="shared" si="38"/>
        <v>0.35384929503609536</v>
      </c>
    </row>
    <row r="149" spans="2:6" x14ac:dyDescent="0.3">
      <c r="B149" s="429">
        <v>14.5</v>
      </c>
      <c r="C149" s="430">
        <v>19.737452310676098</v>
      </c>
      <c r="D149" s="548">
        <f t="shared" si="39"/>
        <v>5.0665100250000067E-2</v>
      </c>
      <c r="E149" s="430">
        <v>2.8398415320447676</v>
      </c>
      <c r="F149" s="548">
        <f t="shared" si="38"/>
        <v>0.35213232453853549</v>
      </c>
    </row>
    <row r="150" spans="2:6" x14ac:dyDescent="0.3">
      <c r="B150" s="429">
        <v>14.6</v>
      </c>
      <c r="C150" s="430">
        <v>19.809276774485294</v>
      </c>
      <c r="D150" s="548">
        <f t="shared" si="39"/>
        <v>5.0481398760000067E-2</v>
      </c>
      <c r="E150" s="430">
        <v>2.8535444619114796</v>
      </c>
      <c r="F150" s="548">
        <f t="shared" si="38"/>
        <v>0.35044135928063952</v>
      </c>
    </row>
    <row r="151" spans="2:6" x14ac:dyDescent="0.3">
      <c r="B151" s="429">
        <v>14.7</v>
      </c>
      <c r="C151" s="430">
        <v>19.881205625311797</v>
      </c>
      <c r="D151" s="548">
        <f t="shared" si="39"/>
        <v>5.0298760490000066E-2</v>
      </c>
      <c r="E151" s="430">
        <v>2.8671695051028663</v>
      </c>
      <c r="F151" s="548">
        <f t="shared" si="38"/>
        <v>0.34877603093233328</v>
      </c>
    </row>
    <row r="152" spans="2:6" x14ac:dyDescent="0.3">
      <c r="B152" s="429">
        <v>14.8</v>
      </c>
      <c r="C152" s="430">
        <v>19.953235426542314</v>
      </c>
      <c r="D152" s="548">
        <f t="shared" si="39"/>
        <v>5.0117185440000066E-2</v>
      </c>
      <c r="E152" s="430">
        <v>2.8807155141640806</v>
      </c>
      <c r="F152" s="548">
        <f t="shared" si="38"/>
        <v>0.34713597892021547</v>
      </c>
    </row>
    <row r="153" spans="2:6" x14ac:dyDescent="0.3">
      <c r="B153" s="429">
        <v>14.9</v>
      </c>
      <c r="C153" s="430">
        <v>20.025362678537423</v>
      </c>
      <c r="D153" s="548">
        <f t="shared" si="39"/>
        <v>4.9936673610000065E-2</v>
      </c>
      <c r="E153" s="430">
        <v>2.8941813478998228</v>
      </c>
      <c r="F153" s="548">
        <f t="shared" si="38"/>
        <v>0.34552085021405277</v>
      </c>
    </row>
    <row r="154" spans="2:6" x14ac:dyDescent="0.3">
      <c r="B154" s="429">
        <v>15</v>
      </c>
      <c r="C154" s="430">
        <v>20.097583818229385</v>
      </c>
      <c r="D154" s="548">
        <f t="shared" si="39"/>
        <v>4.9757225000000072E-2</v>
      </c>
      <c r="E154" s="430">
        <v>2.907565871797734</v>
      </c>
      <c r="F154" s="548">
        <f t="shared" si="38"/>
        <v>0.34393029912051654</v>
      </c>
    </row>
    <row r="155" spans="2:6" x14ac:dyDescent="0.3">
      <c r="B155" s="435">
        <v>15.1</v>
      </c>
      <c r="C155" s="436">
        <v>20.169895218731575</v>
      </c>
      <c r="D155" s="547">
        <f t="shared" si="39"/>
        <v>4.9578839610000064E-2</v>
      </c>
      <c r="E155" s="436">
        <v>2.9208679584484289</v>
      </c>
      <c r="F155" s="547">
        <f t="shared" si="38"/>
        <v>0.34236398708389476</v>
      </c>
    </row>
    <row r="156" spans="2:6" x14ac:dyDescent="0.3">
      <c r="B156" s="435">
        <v>15.2</v>
      </c>
      <c r="C156" s="436">
        <v>20.242293188959962</v>
      </c>
      <c r="D156" s="547">
        <f t="shared" si="39"/>
        <v>4.9401517440000056E-2</v>
      </c>
      <c r="E156" s="436">
        <v>2.9340864879622188</v>
      </c>
      <c r="F156" s="547">
        <f t="shared" si="38"/>
        <v>0.34082158249347305</v>
      </c>
    </row>
    <row r="157" spans="2:6" x14ac:dyDescent="0.3">
      <c r="B157" s="435">
        <v>15.3</v>
      </c>
      <c r="C157" s="436">
        <v>20.314773973267126</v>
      </c>
      <c r="D157" s="547">
        <f t="shared" si="39"/>
        <v>4.9225258490000069E-2</v>
      </c>
      <c r="E157" s="436">
        <v>2.9472203483822348</v>
      </c>
      <c r="F157" s="547">
        <f t="shared" si="38"/>
        <v>0.33930276049733171</v>
      </c>
    </row>
    <row r="158" spans="2:6" x14ac:dyDescent="0.3">
      <c r="B158" s="435">
        <v>15.4</v>
      </c>
      <c r="C158" s="436">
        <v>20.387333751089351</v>
      </c>
      <c r="D158" s="547">
        <f t="shared" si="39"/>
        <v>4.9050062760000054E-2</v>
      </c>
      <c r="E158" s="436">
        <v>2.9602684360937217</v>
      </c>
      <c r="F158" s="547">
        <f t="shared" si="38"/>
        <v>0.33780720282231191</v>
      </c>
    </row>
    <row r="159" spans="2:6" x14ac:dyDescent="0.3">
      <c r="B159" s="435">
        <v>15.5</v>
      </c>
      <c r="C159" s="436">
        <v>20.459968636607151</v>
      </c>
      <c r="D159" s="547">
        <f t="shared" si="39"/>
        <v>4.887593025000006E-2</v>
      </c>
      <c r="E159" s="436">
        <v>2.9732296562294804</v>
      </c>
      <c r="F159" s="547">
        <f t="shared" si="38"/>
        <v>0.33633459759988948</v>
      </c>
    </row>
    <row r="160" spans="2:6" x14ac:dyDescent="0.3">
      <c r="B160" s="435">
        <v>15.6</v>
      </c>
      <c r="C160" s="436">
        <v>20.53267467841993</v>
      </c>
      <c r="D160" s="547">
        <f t="shared" si="39"/>
        <v>4.8702860960000073E-2</v>
      </c>
      <c r="E160" s="436">
        <v>2.9861029230710723</v>
      </c>
      <c r="F160" s="547">
        <f t="shared" si="38"/>
        <v>0.33488463919774913</v>
      </c>
    </row>
    <row r="161" spans="2:6" x14ac:dyDescent="0.3">
      <c r="B161" s="435">
        <v>15.7</v>
      </c>
      <c r="C161" s="436">
        <v>20.605447859235074</v>
      </c>
      <c r="D161" s="547">
        <f t="shared" si="39"/>
        <v>4.8530854890000072E-2</v>
      </c>
      <c r="E161" s="436">
        <v>2.9988871604458449</v>
      </c>
      <c r="F161" s="547">
        <f t="shared" si="38"/>
        <v>0.33345702805681088</v>
      </c>
    </row>
    <row r="162" spans="2:6" x14ac:dyDescent="0.3">
      <c r="B162" s="435">
        <v>15.8</v>
      </c>
      <c r="C162" s="436">
        <v>20.678284095572117</v>
      </c>
      <c r="D162" s="547">
        <f t="shared" si="39"/>
        <v>4.8359912040000071E-2</v>
      </c>
      <c r="E162" s="436">
        <v>3.0115813021193159</v>
      </c>
      <c r="F162" s="547">
        <f t="shared" si="38"/>
        <v>0.33205147053352935</v>
      </c>
    </row>
    <row r="163" spans="2:6" x14ac:dyDescent="0.3">
      <c r="B163" s="435">
        <v>15.9</v>
      </c>
      <c r="C163" s="436">
        <v>20.751179237482457</v>
      </c>
      <c r="D163" s="547">
        <f t="shared" si="39"/>
        <v>4.8190032410000062E-2</v>
      </c>
      <c r="E163" s="436">
        <v>3.0241842921830084</v>
      </c>
      <c r="F163" s="547">
        <f t="shared" si="38"/>
        <v>0.33066767874723324</v>
      </c>
    </row>
    <row r="164" spans="2:6" x14ac:dyDescent="0.3">
      <c r="B164" s="435">
        <v>16</v>
      </c>
      <c r="C164" s="436">
        <v>20.824129068285121</v>
      </c>
      <c r="D164" s="547">
        <f t="shared" si="39"/>
        <v>4.8021216000000068E-2</v>
      </c>
      <c r="E164" s="436">
        <v>3.0366950854373291</v>
      </c>
      <c r="F164" s="547">
        <f t="shared" si="38"/>
        <v>0.32930537043233798</v>
      </c>
    </row>
    <row r="165" spans="2:6" x14ac:dyDescent="0.3">
      <c r="B165" s="429">
        <v>16.100000000000001</v>
      </c>
      <c r="C165" s="430">
        <v>20.897129304319169</v>
      </c>
      <c r="D165" s="548">
        <f t="shared" si="39"/>
        <v>4.7853462810000073E-2</v>
      </c>
      <c r="E165" s="430">
        <v>3.0491126477694506</v>
      </c>
      <c r="F165" s="548">
        <f t="shared" si="38"/>
        <v>0.32796426879523144</v>
      </c>
    </row>
    <row r="166" spans="2:6" x14ac:dyDescent="0.3">
      <c r="B166" s="429">
        <v>16.2</v>
      </c>
      <c r="C166" s="430">
        <v>20.970175594713169</v>
      </c>
      <c r="D166" s="548">
        <f t="shared" si="39"/>
        <v>4.7686772840000058E-2</v>
      </c>
      <c r="E166" s="430">
        <v>3.0614359565259757</v>
      </c>
      <c r="F166" s="548">
        <f t="shared" si="38"/>
        <v>0.32664410237566083</v>
      </c>
    </row>
    <row r="167" spans="2:6" x14ac:dyDescent="0.3">
      <c r="B167" s="429">
        <v>16.3</v>
      </c>
      <c r="C167" s="430">
        <v>21.043263521172342</v>
      </c>
      <c r="D167" s="548">
        <f t="shared" si="39"/>
        <v>4.7521146090000063E-2</v>
      </c>
      <c r="E167" s="430">
        <v>3.073664000880143</v>
      </c>
      <c r="F167" s="548">
        <f t="shared" si="38"/>
        <v>0.32534460491245959</v>
      </c>
    </row>
    <row r="168" spans="2:6" x14ac:dyDescent="0.3">
      <c r="B168" s="429">
        <v>16.399999999999999</v>
      </c>
      <c r="C168" s="430">
        <v>21.11638859778396</v>
      </c>
      <c r="D168" s="548">
        <f t="shared" si="39"/>
        <v>4.7356582560000061E-2</v>
      </c>
      <c r="E168" s="430">
        <v>3.0857957821934758</v>
      </c>
      <c r="F168" s="548">
        <f t="shared" si="38"/>
        <v>0.32406551521344362</v>
      </c>
    </row>
    <row r="169" spans="2:6" x14ac:dyDescent="0.3">
      <c r="B169" s="429">
        <v>16.5</v>
      </c>
      <c r="C169" s="430">
        <v>21.189546270841394</v>
      </c>
      <c r="D169" s="548">
        <f t="shared" si="39"/>
        <v>4.719308225000006E-2</v>
      </c>
      <c r="E169" s="430">
        <v>3.0978303143716763</v>
      </c>
      <c r="F169" s="548">
        <f t="shared" si="38"/>
        <v>0.32280657702932547</v>
      </c>
    </row>
    <row r="170" spans="2:6" x14ac:dyDescent="0.3">
      <c r="B170" s="429">
        <v>16.600000000000001</v>
      </c>
      <c r="C170" s="430">
        <v>21.262731918687525</v>
      </c>
      <c r="D170" s="548">
        <f t="shared" si="39"/>
        <v>4.7030645160000051E-2</v>
      </c>
      <c r="E170" s="430">
        <v>3.1097666242145321</v>
      </c>
      <c r="F170" s="548">
        <f t="shared" si="38"/>
        <v>0.32156753893150453</v>
      </c>
    </row>
    <row r="171" spans="2:6" x14ac:dyDescent="0.3">
      <c r="B171" s="429">
        <v>16.7</v>
      </c>
      <c r="C171" s="430">
        <v>21.335940851577913</v>
      </c>
      <c r="D171" s="548">
        <f t="shared" si="39"/>
        <v>4.6869271290000056E-2</v>
      </c>
      <c r="E171" s="430">
        <v>3.1216037517597499</v>
      </c>
      <c r="F171" s="548">
        <f t="shared" si="38"/>
        <v>0.32034815419358315</v>
      </c>
    </row>
    <row r="172" spans="2:6" x14ac:dyDescent="0.3">
      <c r="B172" s="429">
        <v>16.8</v>
      </c>
      <c r="C172" s="430">
        <v>21.409168311564446</v>
      </c>
      <c r="D172" s="548">
        <f t="shared" si="39"/>
        <v>4.6708960640000047E-2</v>
      </c>
      <c r="E172" s="430">
        <v>3.13334075062048</v>
      </c>
      <c r="F172" s="548">
        <f t="shared" si="38"/>
        <v>0.31914818067647921</v>
      </c>
    </row>
    <row r="173" spans="2:6" x14ac:dyDescent="0.3">
      <c r="B173" s="429">
        <v>16.899999999999999</v>
      </c>
      <c r="C173" s="430">
        <v>21.482409472399819</v>
      </c>
      <c r="D173" s="548">
        <f t="shared" si="39"/>
        <v>4.6549713210000045E-2</v>
      </c>
      <c r="E173" s="430">
        <v>3.144976688316377</v>
      </c>
      <c r="F173" s="548">
        <f t="shared" si="38"/>
        <v>0.31796738071700531</v>
      </c>
    </row>
    <row r="174" spans="2:6" x14ac:dyDescent="0.3">
      <c r="B174" s="429">
        <v>17</v>
      </c>
      <c r="C174" s="430">
        <v>21.555659439463593</v>
      </c>
      <c r="D174" s="548">
        <f t="shared" si="39"/>
        <v>4.6391529000000042E-2</v>
      </c>
      <c r="E174" s="430">
        <v>3.1565106465980306</v>
      </c>
      <c r="F174" s="548">
        <f t="shared" si="38"/>
        <v>0.31680552101978893</v>
      </c>
    </row>
    <row r="175" spans="2:6" x14ac:dyDescent="0.3">
      <c r="B175" s="435">
        <v>17.100000000000001</v>
      </c>
      <c r="C175" s="436">
        <v>21.628913249710259</v>
      </c>
      <c r="D175" s="547">
        <f t="shared" si="39"/>
        <v>4.623440801000004E-2</v>
      </c>
      <c r="E175" s="436">
        <v>3.1679417217646315</v>
      </c>
      <c r="F175" s="547">
        <f t="shared" si="38"/>
        <v>0.31566237255241308</v>
      </c>
    </row>
    <row r="176" spans="2:6" x14ac:dyDescent="0.3">
      <c r="B176" s="435">
        <v>17.2</v>
      </c>
      <c r="C176" s="436">
        <v>21.702165871639924</v>
      </c>
      <c r="D176" s="547">
        <f t="shared" si="39"/>
        <v>4.6078350240000031E-2</v>
      </c>
      <c r="E176" s="436">
        <v>3.17926902497467</v>
      </c>
      <c r="F176" s="547">
        <f t="shared" si="38"/>
        <v>0.3145377104436663</v>
      </c>
    </row>
    <row r="177" spans="2:6" x14ac:dyDescent="0.3">
      <c r="B177" s="435">
        <v>17.3</v>
      </c>
      <c r="C177" s="436">
        <v>21.775412205292159</v>
      </c>
      <c r="D177" s="547">
        <f t="shared" si="39"/>
        <v>4.5923355690000042E-2</v>
      </c>
      <c r="E177" s="436">
        <v>3.1904916825495295</v>
      </c>
      <c r="F177" s="547">
        <f t="shared" si="38"/>
        <v>0.31343131388479206</v>
      </c>
    </row>
    <row r="178" spans="2:6" x14ac:dyDescent="0.3">
      <c r="B178" s="435">
        <v>17.399999999999999</v>
      </c>
      <c r="C178" s="436">
        <v>21.848647082263618</v>
      </c>
      <c r="D178" s="547">
        <f t="shared" si="39"/>
        <v>4.5769424360000033E-2</v>
      </c>
      <c r="E178" s="436">
        <v>3.2016088362698385</v>
      </c>
      <c r="F178" s="547">
        <f t="shared" si="38"/>
        <v>0.31234296603363004</v>
      </c>
    </row>
    <row r="179" spans="2:6" x14ac:dyDescent="0.3">
      <c r="B179" s="435">
        <v>17.5</v>
      </c>
      <c r="C179" s="436">
        <v>21.921865265749851</v>
      </c>
      <c r="D179" s="547">
        <f t="shared" si="39"/>
        <v>4.561655625000003E-2</v>
      </c>
      <c r="E179" s="436">
        <v>3.2126196436644516</v>
      </c>
      <c r="F179" s="547">
        <f t="shared" si="38"/>
        <v>0.31127245392154707</v>
      </c>
    </row>
    <row r="180" spans="2:6" x14ac:dyDescent="0.3">
      <c r="B180" s="435">
        <v>17.600000000000001</v>
      </c>
      <c r="C180" s="436">
        <v>21.995061450612081</v>
      </c>
      <c r="D180" s="547">
        <f t="shared" si="39"/>
        <v>4.5464751360000034E-2</v>
      </c>
      <c r="E180" s="436">
        <v>3.2235232782917747</v>
      </c>
      <c r="F180" s="547">
        <f t="shared" si="38"/>
        <v>0.31021956836307535</v>
      </c>
    </row>
    <row r="181" spans="2:6" x14ac:dyDescent="0.3">
      <c r="B181" s="435">
        <v>17.7</v>
      </c>
      <c r="C181" s="436">
        <v>22.068230263469307</v>
      </c>
      <c r="D181" s="547">
        <f t="shared" si="39"/>
        <v>4.5314009690000025E-2</v>
      </c>
      <c r="E181" s="436">
        <v>3.2343189300135671</v>
      </c>
      <c r="F181" s="547">
        <f t="shared" si="38"/>
        <v>0.3091841038681381</v>
      </c>
    </row>
    <row r="182" spans="2:6" x14ac:dyDescent="0.3">
      <c r="B182" s="435">
        <v>17.8</v>
      </c>
      <c r="C182" s="436">
        <v>22.141366262816369</v>
      </c>
      <c r="D182" s="547">
        <f t="shared" si="39"/>
        <v>4.5164331240000029E-2</v>
      </c>
      <c r="E182" s="436">
        <v>3.24500580526075</v>
      </c>
      <c r="F182" s="547">
        <f t="shared" si="38"/>
        <v>0.30816585855680639</v>
      </c>
    </row>
    <row r="183" spans="2:6" x14ac:dyDescent="0.3">
      <c r="B183" s="435">
        <v>17.899999999999999</v>
      </c>
      <c r="C183" s="436">
        <v>22.214463939168596</v>
      </c>
      <c r="D183" s="547">
        <f t="shared" si="39"/>
        <v>4.5015716010000026E-2</v>
      </c>
      <c r="E183" s="436">
        <v>3.2555831272914646</v>
      </c>
      <c r="F183" s="547">
        <f t="shared" si="38"/>
        <v>0.30716463407646616</v>
      </c>
    </row>
    <row r="184" spans="2:6" x14ac:dyDescent="0.3">
      <c r="B184" s="435">
        <v>18</v>
      </c>
      <c r="C184" s="436">
        <v>22.287517715233445</v>
      </c>
      <c r="D184" s="547">
        <f t="shared" si="39"/>
        <v>4.4868164000000023E-2</v>
      </c>
      <c r="E184" s="436">
        <v>3.2660501364408749</v>
      </c>
      <c r="F184" s="547">
        <f t="shared" si="38"/>
        <v>0.30618023552134865</v>
      </c>
    </row>
    <row r="185" spans="2:6" x14ac:dyDescent="0.3">
      <c r="B185" s="429">
        <v>18.100000000000001</v>
      </c>
      <c r="C185" s="430">
        <v>22.360521946109802</v>
      </c>
      <c r="D185" s="548">
        <f t="shared" si="39"/>
        <v>4.4721675210000013E-2</v>
      </c>
      <c r="E185" s="430">
        <v>3.2764060903629262</v>
      </c>
      <c r="F185" s="548">
        <f t="shared" si="38"/>
        <v>0.30521247135431567</v>
      </c>
    </row>
    <row r="186" spans="2:6" x14ac:dyDescent="0.3">
      <c r="B186" s="429">
        <v>18.2</v>
      </c>
      <c r="C186" s="430">
        <v>22.433470919515415</v>
      </c>
      <c r="D186" s="548">
        <f t="shared" si="39"/>
        <v>4.4576249640000024E-2</v>
      </c>
      <c r="E186" s="430">
        <v>3.2866502642636815</v>
      </c>
      <c r="F186" s="548">
        <f t="shared" si="38"/>
        <v>0.30426115333084675</v>
      </c>
    </row>
    <row r="187" spans="2:6" x14ac:dyDescent="0.3">
      <c r="B187" s="429">
        <v>18.3</v>
      </c>
      <c r="C187" s="430">
        <v>22.506358856043082</v>
      </c>
      <c r="D187" s="548">
        <f t="shared" si="39"/>
        <v>4.443188729000002E-2</v>
      </c>
      <c r="E187" s="430">
        <v>3.2967819511264023</v>
      </c>
      <c r="F187" s="548">
        <f t="shared" si="38"/>
        <v>0.30332609642513142</v>
      </c>
    </row>
    <row r="188" spans="2:6" x14ac:dyDescent="0.3">
      <c r="B188" s="429">
        <v>18.399999999999999</v>
      </c>
      <c r="C188" s="430">
        <v>22.579179909445998</v>
      </c>
      <c r="D188" s="548">
        <f t="shared" si="39"/>
        <v>4.4288588160000003E-2</v>
      </c>
      <c r="E188" s="430">
        <v>3.3068004619279718</v>
      </c>
      <c r="F188" s="548">
        <f t="shared" si="38"/>
        <v>0.30240711875822335</v>
      </c>
    </row>
    <row r="189" spans="2:6" x14ac:dyDescent="0.3">
      <c r="B189" s="429">
        <v>18.5</v>
      </c>
      <c r="C189" s="430">
        <v>22.651928166952906</v>
      </c>
      <c r="D189" s="548">
        <f t="shared" si="39"/>
        <v>4.4146352250000007E-2</v>
      </c>
      <c r="E189" s="430">
        <v>3.3167051258467968</v>
      </c>
      <c r="F189" s="548">
        <f t="shared" si="38"/>
        <v>0.3015040415281679</v>
      </c>
    </row>
    <row r="190" spans="2:6" x14ac:dyDescent="0.3">
      <c r="B190" s="429">
        <v>18.600000000000001</v>
      </c>
      <c r="C190" s="430">
        <v>22.724597649613585</v>
      </c>
      <c r="D190" s="548">
        <f t="shared" si="39"/>
        <v>4.400517956000001E-2</v>
      </c>
      <c r="E190" s="430">
        <v>3.3264952904620029</v>
      </c>
      <c r="F190" s="548">
        <f t="shared" si="38"/>
        <v>0.30061668894204696</v>
      </c>
    </row>
    <row r="191" spans="2:6" x14ac:dyDescent="0.3">
      <c r="B191" s="429">
        <v>18.7</v>
      </c>
      <c r="C191" s="430">
        <v>22.797182312675062</v>
      </c>
      <c r="D191" s="548">
        <f t="shared" si="39"/>
        <v>4.3865070090000007E-2</v>
      </c>
      <c r="E191" s="430">
        <v>3.336170321943873</v>
      </c>
      <c r="F191" s="548">
        <f t="shared" si="38"/>
        <v>0.29974488814987538</v>
      </c>
    </row>
    <row r="192" spans="2:6" x14ac:dyDescent="0.3">
      <c r="B192" s="429">
        <v>18.8</v>
      </c>
      <c r="C192" s="430">
        <v>22.869676045989177</v>
      </c>
      <c r="D192" s="548">
        <f t="shared" si="39"/>
        <v>4.3726023840000017E-2</v>
      </c>
      <c r="E192" s="430">
        <v>3.3457296052354177</v>
      </c>
      <c r="F192" s="548">
        <f t="shared" si="38"/>
        <v>0.29888846918029299</v>
      </c>
    </row>
    <row r="193" spans="2:6" x14ac:dyDescent="0.3">
      <c r="B193" s="429">
        <v>18.899999999999999</v>
      </c>
      <c r="C193" s="430">
        <v>22.942072674452007</v>
      </c>
      <c r="D193" s="548">
        <f t="shared" si="39"/>
        <v>4.3588040810000006E-2</v>
      </c>
      <c r="E193" s="430">
        <v>3.3551725442249793</v>
      </c>
      <c r="F193" s="548">
        <f t="shared" si="38"/>
        <v>0.29804726487799538</v>
      </c>
    </row>
    <row r="194" spans="2:6" x14ac:dyDescent="0.3">
      <c r="B194" s="429">
        <v>19</v>
      </c>
      <c r="C194" s="430">
        <v>23.014365958475501</v>
      </c>
      <c r="D194" s="548">
        <f t="shared" si="39"/>
        <v>4.3451121000000002E-2</v>
      </c>
      <c r="E194" s="430">
        <v>3.3644985619099699</v>
      </c>
      <c r="F194" s="548">
        <f t="shared" si="38"/>
        <v>0.29722111084283437</v>
      </c>
    </row>
    <row r="195" spans="2:6" x14ac:dyDescent="0.3">
      <c r="B195" s="435">
        <v>19.100000000000001</v>
      </c>
      <c r="C195" s="436">
        <v>23.08654959449202</v>
      </c>
      <c r="D195" s="547">
        <f t="shared" si="39"/>
        <v>4.3315264409999991E-2</v>
      </c>
      <c r="E195" s="436">
        <v>3.3737071005514454</v>
      </c>
      <c r="F195" s="547">
        <f t="shared" si="38"/>
        <v>0.29640984537055576</v>
      </c>
    </row>
    <row r="196" spans="2:6" x14ac:dyDescent="0.3">
      <c r="B196" s="435">
        <v>19.2</v>
      </c>
      <c r="C196" s="436">
        <v>23.15861721549205</v>
      </c>
      <c r="D196" s="547">
        <f t="shared" si="39"/>
        <v>4.3180471040000001E-2</v>
      </c>
      <c r="E196" s="436">
        <v>3.3827976218196381</v>
      </c>
      <c r="F196" s="547">
        <f t="shared" si="38"/>
        <v>0.29561330939510677</v>
      </c>
    </row>
    <row r="197" spans="2:6" x14ac:dyDescent="0.3">
      <c r="B197" s="435">
        <v>19.3</v>
      </c>
      <c r="C197" s="436">
        <v>23.230562391595729</v>
      </c>
      <c r="D197" s="547">
        <f t="shared" si="39"/>
        <v>4.3046740889999997E-2</v>
      </c>
      <c r="E197" s="436">
        <v>3.3917696069304029</v>
      </c>
      <c r="F197" s="547">
        <f t="shared" ref="F197:F260" si="40">1/E197</f>
        <v>0.29483134643246406</v>
      </c>
    </row>
    <row r="198" spans="2:6" x14ac:dyDescent="0.3">
      <c r="B198" s="435">
        <v>19.399999999999999</v>
      </c>
      <c r="C198" s="436">
        <v>23.302378630658449</v>
      </c>
      <c r="D198" s="547">
        <f t="shared" ref="D198:D261" si="41">1/C198</f>
        <v>4.2914073959999993E-2</v>
      </c>
      <c r="E198" s="436">
        <v>3.4006225567723956</v>
      </c>
      <c r="F198" s="547">
        <f t="shared" si="40"/>
        <v>0.29406380252594738</v>
      </c>
    </row>
    <row r="199" spans="2:6" x14ac:dyDescent="0.3">
      <c r="B199" s="435">
        <v>19.5</v>
      </c>
      <c r="C199" s="436">
        <v>23.374059378911163</v>
      </c>
      <c r="D199" s="547">
        <f t="shared" si="41"/>
        <v>4.2782470249999989E-2</v>
      </c>
      <c r="E199" s="436">
        <v>3.409355992025088</v>
      </c>
      <c r="F199" s="547">
        <f t="shared" si="40"/>
        <v>0.29331052619296011</v>
      </c>
    </row>
    <row r="200" spans="2:6" x14ac:dyDescent="0.3">
      <c r="B200" s="435">
        <v>19.600000000000001</v>
      </c>
      <c r="C200" s="436">
        <v>23.445598021635682</v>
      </c>
      <c r="D200" s="547">
        <f t="shared" si="41"/>
        <v>4.2651929759999999E-2</v>
      </c>
      <c r="E200" s="436">
        <v>3.4179694532676201</v>
      </c>
      <c r="F200" s="547">
        <f t="shared" si="40"/>
        <v>0.29257136837311049</v>
      </c>
    </row>
    <row r="201" spans="2:6" x14ac:dyDescent="0.3">
      <c r="B201" s="435">
        <v>19.7</v>
      </c>
      <c r="C201" s="436">
        <v>23.516987883875466</v>
      </c>
      <c r="D201" s="547">
        <f t="shared" si="41"/>
        <v>4.2522452489999994E-2</v>
      </c>
      <c r="E201" s="436">
        <v>3.4264625010782774</v>
      </c>
      <c r="F201" s="547">
        <f t="shared" si="40"/>
        <v>0.291846182377688</v>
      </c>
    </row>
    <row r="202" spans="2:6" x14ac:dyDescent="0.3">
      <c r="B202" s="435">
        <v>19.8</v>
      </c>
      <c r="C202" s="436">
        <v>23.58822223118219</v>
      </c>
      <c r="D202" s="547">
        <f t="shared" si="41"/>
        <v>4.2394038439999983E-2</v>
      </c>
      <c r="E202" s="436">
        <v>3.4348347161248589</v>
      </c>
      <c r="F202" s="547">
        <f t="shared" si="40"/>
        <v>0.29113482384042877</v>
      </c>
    </row>
    <row r="203" spans="2:6" x14ac:dyDescent="0.3">
      <c r="B203" s="435">
        <v>19.899999999999999</v>
      </c>
      <c r="C203" s="436">
        <v>23.6592942703986</v>
      </c>
      <c r="D203" s="547">
        <f t="shared" si="41"/>
        <v>4.2266687609999978E-2</v>
      </c>
      <c r="E203" s="436">
        <v>3.4430856992456769</v>
      </c>
      <c r="F203" s="547">
        <f t="shared" si="40"/>
        <v>0.29043715066955306</v>
      </c>
    </row>
    <row r="204" spans="2:6" x14ac:dyDescent="0.3">
      <c r="B204" s="435">
        <v>20</v>
      </c>
      <c r="C204" s="436">
        <v>23.730197150477938</v>
      </c>
      <c r="D204" s="547">
        <f t="shared" si="41"/>
        <v>4.2140399999999981E-2</v>
      </c>
      <c r="E204" s="436">
        <v>3.451215071521331</v>
      </c>
      <c r="F204" s="547">
        <f t="shared" si="40"/>
        <v>0.28975302300102374</v>
      </c>
    </row>
    <row r="205" spans="2:6" x14ac:dyDescent="0.3">
      <c r="B205" s="429">
        <v>20.100000000000001</v>
      </c>
      <c r="C205" s="430">
        <v>23.800923963340303</v>
      </c>
      <c r="D205" s="548">
        <f t="shared" si="41"/>
        <v>4.2015175609999997E-2</v>
      </c>
      <c r="E205" s="430">
        <v>3.4592224743373192</v>
      </c>
      <c r="F205" s="548">
        <f t="shared" si="40"/>
        <v>0.28908230315298505</v>
      </c>
    </row>
    <row r="206" spans="2:6" x14ac:dyDescent="0.3">
      <c r="B206" s="429">
        <v>20.2</v>
      </c>
      <c r="C206" s="430">
        <v>23.871467744766317</v>
      </c>
      <c r="D206" s="548">
        <f t="shared" si="41"/>
        <v>4.1891014439999999E-2</v>
      </c>
      <c r="E206" s="430">
        <v>3.4671075694372839</v>
      </c>
      <c r="F206" s="548">
        <f t="shared" si="40"/>
        <v>0.28842485558136327</v>
      </c>
    </row>
    <row r="207" spans="2:6" x14ac:dyDescent="0.3">
      <c r="B207" s="429">
        <v>20.3</v>
      </c>
      <c r="C207" s="430">
        <v>23.941821475328283</v>
      </c>
      <c r="D207" s="548">
        <f t="shared" si="41"/>
        <v>4.1767916489999987E-2</v>
      </c>
      <c r="E207" s="430">
        <v>3.4748700389671661</v>
      </c>
      <c r="F207" s="548">
        <f t="shared" si="40"/>
        <v>0.2877805468365745</v>
      </c>
    </row>
    <row r="208" spans="2:6" x14ac:dyDescent="0.3">
      <c r="B208" s="429">
        <v>20.399999999999999</v>
      </c>
      <c r="C208" s="430">
        <v>24.011978081359278</v>
      </c>
      <c r="D208" s="548">
        <f t="shared" si="41"/>
        <v>4.1645881759999996E-2</v>
      </c>
      <c r="E208" s="430">
        <v>3.4825095855101509</v>
      </c>
      <c r="F208" s="548">
        <f t="shared" si="40"/>
        <v>0.28714924552131865</v>
      </c>
    </row>
    <row r="209" spans="2:6" x14ac:dyDescent="0.3">
      <c r="B209" s="429">
        <v>20.5</v>
      </c>
      <c r="C209" s="430">
        <v>24.081930435960434</v>
      </c>
      <c r="D209" s="548">
        <f t="shared" si="41"/>
        <v>4.1524910249999984E-2</v>
      </c>
      <c r="E209" s="430">
        <v>3.4900259321125047</v>
      </c>
      <c r="F209" s="548">
        <f t="shared" si="40"/>
        <v>0.28653082224942161</v>
      </c>
    </row>
    <row r="210" spans="2:6" x14ac:dyDescent="0.3">
      <c r="B210" s="429">
        <v>20.6</v>
      </c>
      <c r="C210" s="430">
        <v>24.151671360046475</v>
      </c>
      <c r="D210" s="548">
        <f t="shared" si="41"/>
        <v>4.1405001959999993E-2</v>
      </c>
      <c r="E210" s="430">
        <v>3.4974188223002431</v>
      </c>
      <c r="F210" s="548">
        <f t="shared" si="40"/>
        <v>0.28592514960570342</v>
      </c>
    </row>
    <row r="211" spans="2:6" x14ac:dyDescent="0.3">
      <c r="B211" s="429">
        <v>20.7</v>
      </c>
      <c r="C211" s="430">
        <v>24.221193623430043</v>
      </c>
      <c r="D211" s="548">
        <f t="shared" si="41"/>
        <v>4.1286156889999988E-2</v>
      </c>
      <c r="E211" s="430">
        <v>3.5046880200868369</v>
      </c>
      <c r="F211" s="548">
        <f t="shared" si="40"/>
        <v>0.28533210210682963</v>
      </c>
    </row>
    <row r="212" spans="2:6" x14ac:dyDescent="0.3">
      <c r="B212" s="429">
        <v>20.8</v>
      </c>
      <c r="C212" s="430">
        <v>24.290489945944689</v>
      </c>
      <c r="D212" s="548">
        <f t="shared" si="41"/>
        <v>4.116837503999999E-2</v>
      </c>
      <c r="E212" s="430">
        <v>3.5118333099719492</v>
      </c>
      <c r="F212" s="548">
        <f t="shared" si="40"/>
        <v>0.28475155616312198</v>
      </c>
    </row>
    <row r="213" spans="2:6" x14ac:dyDescent="0.3">
      <c r="B213" s="429">
        <v>20.9</v>
      </c>
      <c r="C213" s="430">
        <v>24.359552998607018</v>
      </c>
      <c r="D213" s="548">
        <f t="shared" si="41"/>
        <v>4.1051656409999977E-2</v>
      </c>
      <c r="E213" s="430">
        <v>3.5188544969311475</v>
      </c>
      <c r="F213" s="548">
        <f t="shared" si="40"/>
        <v>0.28418339004130944</v>
      </c>
    </row>
    <row r="214" spans="2:6" x14ac:dyDescent="0.3">
      <c r="B214" s="429">
        <v>21</v>
      </c>
      <c r="C214" s="430">
        <v>24.428375404817892</v>
      </c>
      <c r="D214" s="548">
        <f t="shared" si="41"/>
        <v>4.0936000999999972E-2</v>
      </c>
      <c r="E214" s="430">
        <v>3.5257514063969082</v>
      </c>
      <c r="F214" s="548">
        <f t="shared" si="40"/>
        <v>0.28362748382817377</v>
      </c>
    </row>
    <row r="215" spans="2:6" x14ac:dyDescent="0.3">
      <c r="B215" s="435">
        <v>21.1</v>
      </c>
      <c r="C215" s="436">
        <v>24.496949741603014</v>
      </c>
      <c r="D215" s="547">
        <f t="shared" si="41"/>
        <v>4.082140880999998E-2</v>
      </c>
      <c r="E215" s="436">
        <v>3.5325238842306548</v>
      </c>
      <c r="F215" s="547">
        <f t="shared" si="40"/>
        <v>0.28308371939508886</v>
      </c>
    </row>
    <row r="216" spans="2:6" x14ac:dyDescent="0.3">
      <c r="B216" s="435">
        <v>21.2</v>
      </c>
      <c r="C216" s="436">
        <v>24.565268540892898</v>
      </c>
      <c r="D216" s="547">
        <f t="shared" si="41"/>
        <v>4.0707879839999989E-2</v>
      </c>
      <c r="E216" s="436">
        <v>3.5391717966863396</v>
      </c>
      <c r="F216" s="547">
        <f t="shared" si="40"/>
        <v>0.28255198036339502</v>
      </c>
    </row>
    <row r="217" spans="2:6" x14ac:dyDescent="0.3">
      <c r="B217" s="435">
        <v>21.3</v>
      </c>
      <c r="C217" s="436">
        <v>24.633324290842339</v>
      </c>
      <c r="D217" s="547">
        <f t="shared" si="41"/>
        <v>4.059541408999999E-2</v>
      </c>
      <c r="E217" s="436">
        <v>3.5456950303651906</v>
      </c>
      <c r="F217" s="547">
        <f t="shared" si="40"/>
        <v>0.28203215207062082</v>
      </c>
    </row>
    <row r="218" spans="2:6" x14ac:dyDescent="0.3">
      <c r="B218" s="435">
        <v>21.4</v>
      </c>
      <c r="C218" s="436">
        <v>24.701109437189395</v>
      </c>
      <c r="D218" s="547">
        <f t="shared" si="41"/>
        <v>4.0484011559999977E-2</v>
      </c>
      <c r="E218" s="436">
        <v>3.5520934921620997</v>
      </c>
      <c r="F218" s="547">
        <f t="shared" si="40"/>
        <v>0.2815241215374984</v>
      </c>
    </row>
    <row r="219" spans="2:6" x14ac:dyDescent="0.3">
      <c r="B219" s="435">
        <v>21.5</v>
      </c>
      <c r="C219" s="436">
        <v>24.768616384654006</v>
      </c>
      <c r="D219" s="547">
        <f t="shared" si="41"/>
        <v>4.0373672249999971E-2</v>
      </c>
      <c r="E219" s="436">
        <v>3.5583671092034779</v>
      </c>
      <c r="F219" s="547">
        <f t="shared" si="40"/>
        <v>0.28102777743577023</v>
      </c>
    </row>
    <row r="220" spans="2:6" x14ac:dyDescent="0.3">
      <c r="B220" s="435">
        <v>21.6</v>
      </c>
      <c r="C220" s="436">
        <v>24.835837498376147</v>
      </c>
      <c r="D220" s="547">
        <f t="shared" si="41"/>
        <v>4.0264396159999979E-2</v>
      </c>
      <c r="E220" s="436">
        <v>3.5645158287769005</v>
      </c>
      <c r="F220" s="547">
        <f t="shared" si="40"/>
        <v>0.28054301005674925</v>
      </c>
    </row>
    <row r="221" spans="2:6" x14ac:dyDescent="0.3">
      <c r="B221" s="435">
        <v>21.7</v>
      </c>
      <c r="C221" s="436">
        <v>24.902765105393577</v>
      </c>
      <c r="D221" s="547">
        <f t="shared" si="41"/>
        <v>4.0156183289999973E-2</v>
      </c>
      <c r="E221" s="436">
        <v>3.5705396182524787</v>
      </c>
      <c r="F221" s="547">
        <f t="shared" si="40"/>
        <v>0.28006971128062369</v>
      </c>
    </row>
    <row r="222" spans="2:6" x14ac:dyDescent="0.3">
      <c r="B222" s="435">
        <v>21.8</v>
      </c>
      <c r="C222" s="436">
        <v>24.969391496158973</v>
      </c>
      <c r="D222" s="547">
        <f t="shared" si="41"/>
        <v>4.0049033639999974E-2</v>
      </c>
      <c r="E222" s="436">
        <v>3.576438464996138</v>
      </c>
      <c r="F222" s="547">
        <f t="shared" si="40"/>
        <v>0.27960777454648023</v>
      </c>
    </row>
    <row r="223" spans="2:6" x14ac:dyDescent="0.3">
      <c r="B223" s="435">
        <v>21.9</v>
      </c>
      <c r="C223" s="436">
        <v>25.035708926096561</v>
      </c>
      <c r="D223" s="547">
        <f t="shared" si="41"/>
        <v>3.9942947209999968E-2</v>
      </c>
      <c r="E223" s="436">
        <v>3.582212376275006</v>
      </c>
      <c r="F223" s="547">
        <f t="shared" si="40"/>
        <v>0.27915709482302065</v>
      </c>
    </row>
    <row r="224" spans="2:6" x14ac:dyDescent="0.3">
      <c r="B224" s="435">
        <v>22</v>
      </c>
      <c r="C224" s="436">
        <v>25.10170961719794</v>
      </c>
      <c r="D224" s="547">
        <f t="shared" si="41"/>
        <v>3.9837923999999976E-2</v>
      </c>
      <c r="E224" s="436">
        <v>3.5878613791547833</v>
      </c>
      <c r="F224" s="547">
        <f t="shared" si="40"/>
        <v>0.27871756857997027</v>
      </c>
    </row>
    <row r="225" spans="2:6" x14ac:dyDescent="0.3">
      <c r="B225" s="429">
        <v>22.1</v>
      </c>
      <c r="C225" s="430">
        <v>25.16738575965708</v>
      </c>
      <c r="D225" s="548">
        <f t="shared" si="41"/>
        <v>3.9733964009999963E-2</v>
      </c>
      <c r="E225" s="430">
        <v>3.5933855203896643</v>
      </c>
      <c r="F225" s="548">
        <f t="shared" si="40"/>
        <v>0.27828909376012645</v>
      </c>
    </row>
    <row r="226" spans="2:6" x14ac:dyDescent="0.3">
      <c r="B226" s="429">
        <v>22.2</v>
      </c>
      <c r="C226" s="430">
        <v>25.232729513544154</v>
      </c>
      <c r="D226" s="548">
        <f t="shared" si="41"/>
        <v>3.9631067239999963E-2</v>
      </c>
      <c r="E226" s="430">
        <v>3.5987848663043351</v>
      </c>
      <c r="F226" s="548">
        <f t="shared" si="40"/>
        <v>0.27787156975207583</v>
      </c>
    </row>
    <row r="227" spans="2:6" x14ac:dyDescent="0.3">
      <c r="B227" s="429">
        <v>22.3</v>
      </c>
      <c r="C227" s="430">
        <v>25.297733010518201</v>
      </c>
      <c r="D227" s="548">
        <f t="shared" si="41"/>
        <v>3.9529233689999957E-2</v>
      </c>
      <c r="E227" s="430">
        <v>3.6040595026688522</v>
      </c>
      <c r="F227" s="548">
        <f t="shared" si="40"/>
        <v>0.2774648973635111</v>
      </c>
    </row>
    <row r="228" spans="2:6" x14ac:dyDescent="0.3">
      <c r="B228" s="429">
        <v>22.4</v>
      </c>
      <c r="C228" s="430">
        <v>25.362388355578076</v>
      </c>
      <c r="D228" s="548">
        <f t="shared" si="41"/>
        <v>3.9428463359999964E-2</v>
      </c>
      <c r="E228" s="430">
        <v>3.6092095345659763</v>
      </c>
      <c r="F228" s="548">
        <f t="shared" si="40"/>
        <v>0.27706897879517389</v>
      </c>
    </row>
    <row r="229" spans="2:6" x14ac:dyDescent="0.3">
      <c r="B229" s="429">
        <v>22.5</v>
      </c>
      <c r="C229" s="430">
        <v>25.426687628851745</v>
      </c>
      <c r="D229" s="548">
        <f t="shared" si="41"/>
        <v>3.9328756249999972E-2</v>
      </c>
      <c r="E229" s="430">
        <v>3.6142350862514498</v>
      </c>
      <c r="F229" s="548">
        <f t="shared" si="40"/>
        <v>0.27668371761538146</v>
      </c>
    </row>
    <row r="230" spans="2:6" x14ac:dyDescent="0.3">
      <c r="B230" s="429">
        <v>22.6</v>
      </c>
      <c r="C230" s="430">
        <v>25.490622887423228</v>
      </c>
      <c r="D230" s="548">
        <f t="shared" si="41"/>
        <v>3.9230112359999965E-2</v>
      </c>
      <c r="E230" s="430">
        <v>3.6191363010072863</v>
      </c>
      <c r="F230" s="548">
        <f t="shared" si="40"/>
        <v>0.27630901873512687</v>
      </c>
    </row>
    <row r="231" spans="2:6" x14ac:dyDescent="0.3">
      <c r="B231" s="429">
        <v>22.7</v>
      </c>
      <c r="C231" s="430">
        <v>25.55418616719712</v>
      </c>
      <c r="D231" s="548">
        <f t="shared" si="41"/>
        <v>3.9132531689999965E-2</v>
      </c>
      <c r="E231" s="430">
        <v>3.6239133409881239</v>
      </c>
      <c r="F231" s="548">
        <f t="shared" si="40"/>
        <v>0.27594478838374548</v>
      </c>
    </row>
    <row r="232" spans="2:6" x14ac:dyDescent="0.3">
      <c r="B232" s="429">
        <v>22.8</v>
      </c>
      <c r="C232" s="430">
        <v>25.617369484800175</v>
      </c>
      <c r="D232" s="548">
        <f t="shared" si="41"/>
        <v>3.9036014239999958E-2</v>
      </c>
      <c r="E232" s="430">
        <v>3.6285663870609159</v>
      </c>
      <c r="F232" s="548">
        <f t="shared" si="40"/>
        <v>0.27559093408512358</v>
      </c>
    </row>
    <row r="233" spans="2:6" x14ac:dyDescent="0.3">
      <c r="B233" s="429">
        <v>22.9</v>
      </c>
      <c r="C233" s="430">
        <v>25.680164839519499</v>
      </c>
      <c r="D233" s="548">
        <f t="shared" si="41"/>
        <v>3.8940560009999958E-2</v>
      </c>
      <c r="E233" s="430">
        <v>3.6330956386381494</v>
      </c>
      <c r="F233" s="548">
        <f t="shared" si="40"/>
        <v>0.27524736463443217</v>
      </c>
    </row>
    <row r="234" spans="2:6" x14ac:dyDescent="0.3">
      <c r="B234" s="429">
        <v>23</v>
      </c>
      <c r="C234" s="430">
        <v>25.742564215276957</v>
      </c>
      <c r="D234" s="548">
        <f t="shared" si="41"/>
        <v>3.8846168999999958E-2</v>
      </c>
      <c r="E234" s="430">
        <v>3.6375013135045142</v>
      </c>
      <c r="F234" s="548">
        <f t="shared" si="40"/>
        <v>0.27491399007539052</v>
      </c>
    </row>
    <row r="235" spans="2:6" x14ac:dyDescent="0.3">
      <c r="B235" s="435">
        <v>23.1</v>
      </c>
      <c r="C235" s="436">
        <v>25.804559582639204</v>
      </c>
      <c r="D235" s="547">
        <f t="shared" si="41"/>
        <v>3.8752841209999965E-2</v>
      </c>
      <c r="E235" s="436">
        <v>3.6417836476375998</v>
      </c>
      <c r="F235" s="547">
        <f t="shared" si="40"/>
        <v>0.27459072167801435</v>
      </c>
    </row>
    <row r="236" spans="2:6" x14ac:dyDescent="0.3">
      <c r="B236" s="435">
        <v>23.2</v>
      </c>
      <c r="C236" s="436">
        <v>25.866142900862872</v>
      </c>
      <c r="D236" s="547">
        <f t="shared" si="41"/>
        <v>3.8660576639999965E-2</v>
      </c>
      <c r="E236" s="436">
        <v>3.645942895022332</v>
      </c>
      <c r="F236" s="547">
        <f t="shared" si="40"/>
        <v>0.27427747191687019</v>
      </c>
    </row>
    <row r="237" spans="2:6" x14ac:dyDescent="0.3">
      <c r="B237" s="435">
        <v>23.3</v>
      </c>
      <c r="C237" s="436">
        <v>25.927306119974265</v>
      </c>
      <c r="D237" s="547">
        <f t="shared" si="41"/>
        <v>3.8569375289999958E-2</v>
      </c>
      <c r="E237" s="436">
        <v>3.6499793274596266</v>
      </c>
      <c r="F237" s="547">
        <f t="shared" si="40"/>
        <v>0.27397415444979978</v>
      </c>
    </row>
    <row r="238" spans="2:6" x14ac:dyDescent="0.3">
      <c r="B238" s="435">
        <v>23.4</v>
      </c>
      <c r="C238" s="436">
        <v>25.988041182882981</v>
      </c>
      <c r="D238" s="547">
        <f t="shared" si="41"/>
        <v>3.8479237159999957E-2</v>
      </c>
      <c r="E238" s="436">
        <v>3.6538932343693853</v>
      </c>
      <c r="F238" s="547">
        <f t="shared" si="40"/>
        <v>0.27368068409710583</v>
      </c>
    </row>
    <row r="239" spans="2:6" x14ac:dyDescent="0.3">
      <c r="B239" s="435">
        <v>23.5</v>
      </c>
      <c r="C239" s="436">
        <v>26.04834002752883</v>
      </c>
      <c r="D239" s="547">
        <f t="shared" si="41"/>
        <v>3.839016224999995E-2</v>
      </c>
      <c r="E239" s="436">
        <v>3.6576849225879551</v>
      </c>
      <c r="F239" s="547">
        <f t="shared" si="40"/>
        <v>0.2733969768211913</v>
      </c>
    </row>
    <row r="240" spans="2:6" x14ac:dyDescent="0.3">
      <c r="B240" s="435">
        <v>23.6</v>
      </c>
      <c r="C240" s="436">
        <v>26.108194589061245</v>
      </c>
      <c r="D240" s="547">
        <f t="shared" si="41"/>
        <v>3.8302150559999956E-2</v>
      </c>
      <c r="E240" s="436">
        <v>3.6613547161600963</v>
      </c>
      <c r="F240" s="547">
        <f t="shared" si="40"/>
        <v>0.27312294970665008</v>
      </c>
    </row>
    <row r="241" spans="2:6" x14ac:dyDescent="0.3">
      <c r="B241" s="435">
        <v>23.7</v>
      </c>
      <c r="C241" s="436">
        <v>26.167596802050593</v>
      </c>
      <c r="D241" s="547">
        <f t="shared" si="41"/>
        <v>3.8215202089999956E-2</v>
      </c>
      <c r="E241" s="436">
        <v>3.6649029561260624</v>
      </c>
      <c r="F241" s="547">
        <f t="shared" si="40"/>
        <v>0.27285852094076646</v>
      </c>
    </row>
    <row r="242" spans="2:6" x14ac:dyDescent="0.3">
      <c r="B242" s="435">
        <v>23.8</v>
      </c>
      <c r="C242" s="436">
        <v>26.226538602730471</v>
      </c>
      <c r="D242" s="547">
        <f t="shared" si="41"/>
        <v>3.8129316839999962E-2</v>
      </c>
      <c r="E242" s="436">
        <v>3.6683300003034636</v>
      </c>
      <c r="F242" s="547">
        <f t="shared" si="40"/>
        <v>0.27260360979444997</v>
      </c>
    </row>
    <row r="243" spans="2:6" x14ac:dyDescent="0.3">
      <c r="B243" s="435">
        <v>23.9</v>
      </c>
      <c r="C243" s="436">
        <v>26.285011931270304</v>
      </c>
      <c r="D243" s="547">
        <f t="shared" si="41"/>
        <v>3.8044494809999954E-2</v>
      </c>
      <c r="E243" s="436">
        <v>3.6716362230643633</v>
      </c>
      <c r="F243" s="547">
        <f t="shared" si="40"/>
        <v>0.27235813660357555</v>
      </c>
    </row>
    <row r="244" spans="2:6" x14ac:dyDescent="0.3">
      <c r="B244" s="435">
        <v>24</v>
      </c>
      <c r="C244" s="436">
        <v>26.343008734077262</v>
      </c>
      <c r="D244" s="547">
        <f t="shared" si="41"/>
        <v>3.7960735999999953E-2</v>
      </c>
      <c r="E244" s="436">
        <v>3.6748220151079041</v>
      </c>
      <c r="F244" s="547">
        <f t="shared" si="40"/>
        <v>0.27212202275070918</v>
      </c>
    </row>
    <row r="245" spans="2:6" x14ac:dyDescent="0.3">
      <c r="B245" s="429">
        <v>24.1</v>
      </c>
      <c r="C245" s="430">
        <v>26.400520966126759</v>
      </c>
      <c r="D245" s="548">
        <f t="shared" si="41"/>
        <v>3.7878040409999938E-2</v>
      </c>
      <c r="E245" s="430">
        <v>3.6778877832283063</v>
      </c>
      <c r="F245" s="548">
        <f t="shared" si="40"/>
        <v>0.27189519064723583</v>
      </c>
    </row>
    <row r="246" spans="2:6" x14ac:dyDescent="0.3">
      <c r="B246" s="429">
        <v>24.2</v>
      </c>
      <c r="C246" s="430">
        <v>26.457540593320388</v>
      </c>
      <c r="D246" s="548">
        <f t="shared" si="41"/>
        <v>3.7796408039999958E-2</v>
      </c>
      <c r="E246" s="430">
        <v>3.6808339500787355</v>
      </c>
      <c r="F246" s="548">
        <f t="shared" si="40"/>
        <v>0.27167756371585555</v>
      </c>
    </row>
    <row r="247" spans="2:6" x14ac:dyDescent="0.3">
      <c r="B247" s="429">
        <v>24.3</v>
      </c>
      <c r="C247" s="430">
        <v>26.514059594870677</v>
      </c>
      <c r="D247" s="548">
        <f t="shared" si="41"/>
        <v>3.7715838889999957E-2</v>
      </c>
      <c r="E247" s="430">
        <v>3.683660953931116</v>
      </c>
      <c r="F247" s="548">
        <f t="shared" si="40"/>
        <v>0.27146906637344664</v>
      </c>
    </row>
    <row r="248" spans="2:6" x14ac:dyDescent="0.3">
      <c r="B248" s="429">
        <v>24.4</v>
      </c>
      <c r="C248" s="430">
        <v>26.570069965711166</v>
      </c>
      <c r="D248" s="548">
        <f t="shared" si="41"/>
        <v>3.7636332959999956E-2</v>
      </c>
      <c r="E248" s="430">
        <v>3.6863692484319599</v>
      </c>
      <c r="F248" s="548">
        <f t="shared" si="40"/>
        <v>0.27126962401429583</v>
      </c>
    </row>
    <row r="249" spans="2:6" x14ac:dyDescent="0.3">
      <c r="B249" s="429">
        <v>24.5</v>
      </c>
      <c r="C249" s="430">
        <v>26.625563718931232</v>
      </c>
      <c r="D249" s="548">
        <f t="shared" si="41"/>
        <v>3.7557890249999962E-2</v>
      </c>
      <c r="E249" s="430">
        <v>3.6889593023545562</v>
      </c>
      <c r="F249" s="548">
        <f t="shared" si="40"/>
        <v>0.27107916299367379</v>
      </c>
    </row>
    <row r="250" spans="2:6" x14ac:dyDescent="0.3">
      <c r="B250" s="429">
        <v>24.6</v>
      </c>
      <c r="C250" s="430">
        <v>26.680532888234346</v>
      </c>
      <c r="D250" s="548">
        <f t="shared" si="41"/>
        <v>3.7480510759999953E-2</v>
      </c>
      <c r="E250" s="430">
        <v>3.6914315993477431</v>
      </c>
      <c r="F250" s="548">
        <f t="shared" si="40"/>
        <v>0.27089761061174611</v>
      </c>
    </row>
    <row r="251" spans="2:6" x14ac:dyDescent="0.3">
      <c r="B251" s="429">
        <v>24.7</v>
      </c>
      <c r="C251" s="430">
        <v>26.734969530418606</v>
      </c>
      <c r="D251" s="548">
        <f t="shared" si="41"/>
        <v>3.7404194489999945E-2</v>
      </c>
      <c r="E251" s="430">
        <v>3.6937866376812889</v>
      </c>
      <c r="F251" s="548">
        <f t="shared" si="40"/>
        <v>0.27072489509782105</v>
      </c>
    </row>
    <row r="252" spans="2:6" x14ac:dyDescent="0.3">
      <c r="B252" s="429">
        <v>24.8</v>
      </c>
      <c r="C252" s="430">
        <v>26.788865727878544</v>
      </c>
      <c r="D252" s="548">
        <f t="shared" si="41"/>
        <v>3.7328941439999958E-2</v>
      </c>
      <c r="E252" s="430">
        <v>3.6960249299880035</v>
      </c>
      <c r="F252" s="548">
        <f t="shared" si="40"/>
        <v>0.27056094559493293</v>
      </c>
    </row>
    <row r="253" spans="2:6" x14ac:dyDescent="0.3">
      <c r="B253" s="429">
        <v>24.9</v>
      </c>
      <c r="C253" s="430">
        <v>26.842213591126963</v>
      </c>
      <c r="D253" s="548">
        <f t="shared" si="41"/>
        <v>3.7254751609999956E-2</v>
      </c>
      <c r="E253" s="430">
        <v>3.6981470030031836</v>
      </c>
      <c r="F253" s="548">
        <f t="shared" si="40"/>
        <v>0.2704056921447206</v>
      </c>
    </row>
    <row r="254" spans="2:6" x14ac:dyDescent="0.3">
      <c r="B254" s="429">
        <v>25</v>
      </c>
      <c r="C254" s="430">
        <v>26.895005261335442</v>
      </c>
      <c r="D254" s="548">
        <f t="shared" si="41"/>
        <v>3.7181624999999947E-2</v>
      </c>
      <c r="E254" s="430">
        <v>3.7001533973010772</v>
      </c>
      <c r="F254" s="548">
        <f t="shared" si="40"/>
        <v>0.27025906567263086</v>
      </c>
    </row>
    <row r="255" spans="2:6" x14ac:dyDescent="0.3">
      <c r="B255" s="435">
        <v>25.1</v>
      </c>
      <c r="C255" s="436">
        <v>26.947232912892428</v>
      </c>
      <c r="D255" s="547">
        <f t="shared" si="41"/>
        <v>3.7109561609999953E-2</v>
      </c>
      <c r="E255" s="436">
        <v>3.7020446670288147</v>
      </c>
      <c r="F255" s="547">
        <f t="shared" si="40"/>
        <v>0.27012099797341976</v>
      </c>
    </row>
    <row r="256" spans="2:6" x14ac:dyDescent="0.3">
      <c r="B256" s="435">
        <v>25.2</v>
      </c>
      <c r="C256" s="436">
        <v>26.9988887559776</v>
      </c>
      <c r="D256" s="547">
        <f t="shared" si="41"/>
        <v>3.7038561439999944E-2</v>
      </c>
      <c r="E256" s="436">
        <v>3.7038213796380206</v>
      </c>
      <c r="F256" s="547">
        <f t="shared" si="40"/>
        <v>0.26999142169694246</v>
      </c>
    </row>
    <row r="257" spans="2:6" x14ac:dyDescent="0.3">
      <c r="B257" s="435">
        <v>25.3</v>
      </c>
      <c r="C257" s="436">
        <v>27.049965039151004</v>
      </c>
      <c r="D257" s="547">
        <f t="shared" si="41"/>
        <v>3.6968624489999942E-2</v>
      </c>
      <c r="E257" s="436">
        <v>3.7054841156140745</v>
      </c>
      <c r="F257" s="547">
        <f t="shared" si="40"/>
        <v>0.26987027033423933</v>
      </c>
    </row>
    <row r="258" spans="2:6" x14ac:dyDescent="0.3">
      <c r="B258" s="435">
        <v>25.4</v>
      </c>
      <c r="C258" s="436">
        <v>27.100454051955804</v>
      </c>
      <c r="D258" s="547">
        <f t="shared" si="41"/>
        <v>3.6899750759999954E-2</v>
      </c>
      <c r="E258" s="436">
        <v>3.7070334682035084</v>
      </c>
      <c r="F258" s="547">
        <f t="shared" si="40"/>
        <v>0.26975747820389034</v>
      </c>
    </row>
    <row r="259" spans="2:6" x14ac:dyDescent="0.3">
      <c r="B259" s="435">
        <v>25.5</v>
      </c>
      <c r="C259" s="436">
        <v>27.150348127533174</v>
      </c>
      <c r="D259" s="547">
        <f t="shared" si="41"/>
        <v>3.6831940249999952E-2</v>
      </c>
      <c r="E259" s="436">
        <v>3.7084700431393807</v>
      </c>
      <c r="F259" s="547">
        <f t="shared" si="40"/>
        <v>0.2696529804386546</v>
      </c>
    </row>
    <row r="260" spans="2:6" x14ac:dyDescent="0.3">
      <c r="B260" s="435">
        <v>25.6</v>
      </c>
      <c r="C260" s="436">
        <v>27.1996396452478</v>
      </c>
      <c r="D260" s="547">
        <f t="shared" si="41"/>
        <v>3.676519295999995E-2</v>
      </c>
      <c r="E260" s="436">
        <v>3.709794458365093</v>
      </c>
      <c r="F260" s="547">
        <f t="shared" si="40"/>
        <v>0.26955671297236777</v>
      </c>
    </row>
    <row r="261" spans="2:6" x14ac:dyDescent="0.3">
      <c r="B261" s="435">
        <v>25.7</v>
      </c>
      <c r="C261" s="436">
        <v>27.248321033322728</v>
      </c>
      <c r="D261" s="547">
        <f t="shared" si="41"/>
        <v>3.6699508889999947E-2</v>
      </c>
      <c r="E261" s="436">
        <v>3.7110073437566009</v>
      </c>
      <c r="F261" s="547">
        <f t="shared" ref="F261:F324" si="42">1/E261</f>
        <v>0.26946861252710808</v>
      </c>
    </row>
    <row r="262" spans="2:6" x14ac:dyDescent="0.3">
      <c r="B262" s="435">
        <v>25.8</v>
      </c>
      <c r="C262" s="436">
        <v>27.296384771481925</v>
      </c>
      <c r="D262" s="547">
        <f t="shared" ref="D262:D325" si="43">1/C262</f>
        <v>3.6634888039999952E-2</v>
      </c>
      <c r="E262" s="436">
        <v>3.7121093408434191</v>
      </c>
      <c r="F262" s="547">
        <f t="shared" si="42"/>
        <v>0.26938861660060703</v>
      </c>
    </row>
    <row r="263" spans="2:6" x14ac:dyDescent="0.3">
      <c r="B263" s="435">
        <v>25.9</v>
      </c>
      <c r="C263" s="436">
        <v>27.343823393599138</v>
      </c>
      <c r="D263" s="547">
        <f t="shared" si="43"/>
        <v>3.6571330409999943E-2</v>
      </c>
      <c r="E263" s="436">
        <v>3.7131011025283915</v>
      </c>
      <c r="F263" s="547">
        <f t="shared" si="42"/>
        <v>0.26931666345391514</v>
      </c>
    </row>
    <row r="264" spans="2:6" x14ac:dyDescent="0.3">
      <c r="B264" s="435">
        <v>26</v>
      </c>
      <c r="C264" s="436">
        <v>27.390629490351358</v>
      </c>
      <c r="D264" s="547">
        <f t="shared" si="43"/>
        <v>3.6508835999999954E-2</v>
      </c>
      <c r="E264" s="436">
        <v>3.7139832928064633</v>
      </c>
      <c r="F264" s="547">
        <f t="shared" si="42"/>
        <v>0.26925269209930996</v>
      </c>
    </row>
    <row r="265" spans="2:6" x14ac:dyDescent="0.3">
      <c r="B265" s="429">
        <v>26.1</v>
      </c>
      <c r="C265" s="430">
        <v>27.436795711875579</v>
      </c>
      <c r="D265" s="548">
        <f t="shared" si="43"/>
        <v>3.6447404809999952E-2</v>
      </c>
      <c r="E265" s="430">
        <v>3.714756586482673</v>
      </c>
      <c r="F265" s="548">
        <f t="shared" si="42"/>
        <v>0.26919664228843931</v>
      </c>
    </row>
    <row r="266" spans="2:6" x14ac:dyDescent="0.3">
      <c r="B266" s="429">
        <v>26.2</v>
      </c>
      <c r="C266" s="430">
        <v>27.482314770426942</v>
      </c>
      <c r="D266" s="548">
        <f t="shared" si="43"/>
        <v>3.6387036839999956E-2</v>
      </c>
      <c r="E266" s="430">
        <v>3.7154216688895043</v>
      </c>
      <c r="F266" s="548">
        <f t="shared" si="42"/>
        <v>0.26914845450069419</v>
      </c>
    </row>
    <row r="267" spans="2:6" x14ac:dyDescent="0.3">
      <c r="B267" s="429">
        <v>26.3</v>
      </c>
      <c r="C267" s="430">
        <v>27.527179443036943</v>
      </c>
      <c r="D267" s="548">
        <f t="shared" si="43"/>
        <v>3.6327732089999946E-2</v>
      </c>
      <c r="E267" s="430">
        <v>3.715979235603724</v>
      </c>
      <c r="F267" s="548">
        <f t="shared" si="42"/>
        <v>0.2691080699318098</v>
      </c>
    </row>
    <row r="268" spans="2:6" x14ac:dyDescent="0.3">
      <c r="B268" s="429">
        <v>26.4</v>
      </c>
      <c r="C268" s="430">
        <v>27.571382574169842</v>
      </c>
      <c r="D268" s="548">
        <f t="shared" si="43"/>
        <v>3.6269490559999944E-2</v>
      </c>
      <c r="E268" s="430">
        <v>3.7164299921628743</v>
      </c>
      <c r="F268" s="548">
        <f t="shared" si="42"/>
        <v>0.2690754304826885</v>
      </c>
    </row>
    <row r="269" spans="2:6" x14ac:dyDescent="0.3">
      <c r="B269" s="429">
        <v>26.5</v>
      </c>
      <c r="C269" s="430">
        <v>27.614917078375786</v>
      </c>
      <c r="D269" s="548">
        <f t="shared" si="43"/>
        <v>3.6212312249999941E-2</v>
      </c>
      <c r="E269" s="430">
        <v>3.7167746537816271</v>
      </c>
      <c r="F269" s="548">
        <f t="shared" si="42"/>
        <v>0.26905047874843618</v>
      </c>
    </row>
    <row r="270" spans="2:6" x14ac:dyDescent="0.3">
      <c r="B270" s="429">
        <v>26.6</v>
      </c>
      <c r="C270" s="430">
        <v>27.657775942938841</v>
      </c>
      <c r="D270" s="548">
        <f t="shared" si="43"/>
        <v>3.6156197159999938E-2</v>
      </c>
      <c r="E270" s="430">
        <v>3.717013945068139</v>
      </c>
      <c r="F270" s="548">
        <f t="shared" si="42"/>
        <v>0.2690331580076083</v>
      </c>
    </row>
    <row r="271" spans="2:6" x14ac:dyDescent="0.3">
      <c r="B271" s="429">
        <v>26.7</v>
      </c>
      <c r="C271" s="430">
        <v>27.699952230518313</v>
      </c>
      <c r="D271" s="548">
        <f t="shared" si="43"/>
        <v>3.6101145289999956E-2</v>
      </c>
      <c r="E271" s="430">
        <v>3.717148599740471</v>
      </c>
      <c r="F271" s="548">
        <f t="shared" si="42"/>
        <v>0.26902341221166659</v>
      </c>
    </row>
    <row r="272" spans="2:6" x14ac:dyDescent="0.3">
      <c r="B272" s="429">
        <v>26.8</v>
      </c>
      <c r="C272" s="430">
        <v>27.741439081781664</v>
      </c>
      <c r="D272" s="548">
        <f t="shared" si="43"/>
        <v>3.6047156639999953E-2</v>
      </c>
      <c r="E272" s="430">
        <v>3.7171793603433843</v>
      </c>
      <c r="F272" s="548">
        <f t="shared" si="42"/>
        <v>0.2690211859746317</v>
      </c>
    </row>
    <row r="273" spans="2:6" x14ac:dyDescent="0.3">
      <c r="B273" s="429">
        <v>26.9</v>
      </c>
      <c r="C273" s="430">
        <v>27.782229718027128</v>
      </c>
      <c r="D273" s="548">
        <f t="shared" si="43"/>
        <v>3.5994231209999943E-2</v>
      </c>
      <c r="E273" s="430">
        <v>3.7171069779655741</v>
      </c>
      <c r="F273" s="548">
        <f t="shared" si="42"/>
        <v>0.26902642456293102</v>
      </c>
    </row>
    <row r="274" spans="2:6" x14ac:dyDescent="0.3">
      <c r="B274" s="429">
        <v>27</v>
      </c>
      <c r="C274" s="430">
        <v>27.822317443794581</v>
      </c>
      <c r="D274" s="548">
        <f t="shared" si="43"/>
        <v>3.5942368999999939E-2</v>
      </c>
      <c r="E274" s="430">
        <v>3.7169322119573165</v>
      </c>
      <c r="F274" s="548">
        <f t="shared" si="42"/>
        <v>0.26903907388545173</v>
      </c>
    </row>
    <row r="275" spans="2:6" x14ac:dyDescent="0.3">
      <c r="B275" s="435">
        <v>27.1</v>
      </c>
      <c r="C275" s="436">
        <v>27.861695649462661</v>
      </c>
      <c r="D275" s="547">
        <f t="shared" si="43"/>
        <v>3.5891570009999943E-2</v>
      </c>
      <c r="E275" s="436">
        <v>3.7166558296491097</v>
      </c>
      <c r="F275" s="547">
        <f t="shared" si="42"/>
        <v>0.2690590804837612</v>
      </c>
    </row>
    <row r="276" spans="2:6" x14ac:dyDescent="0.3">
      <c r="B276" s="435">
        <v>27.2</v>
      </c>
      <c r="C276" s="436">
        <v>27.900357813830496</v>
      </c>
      <c r="D276" s="547">
        <f t="shared" si="43"/>
        <v>3.5841834239999946E-2</v>
      </c>
      <c r="E276" s="436">
        <v>3.7162786060709205</v>
      </c>
      <c r="F276" s="547">
        <f t="shared" si="42"/>
        <v>0.2690863915225295</v>
      </c>
    </row>
    <row r="277" spans="2:6" x14ac:dyDescent="0.3">
      <c r="B277" s="435">
        <v>27.3</v>
      </c>
      <c r="C277" s="436">
        <v>27.93829750668224</v>
      </c>
      <c r="D277" s="547">
        <f t="shared" si="43"/>
        <v>3.5793161689999957E-2</v>
      </c>
      <c r="E277" s="436">
        <v>3.7158013236725602</v>
      </c>
      <c r="F277" s="547">
        <f t="shared" si="42"/>
        <v>0.26912095478012188</v>
      </c>
    </row>
    <row r="278" spans="2:6" x14ac:dyDescent="0.3">
      <c r="B278" s="435">
        <v>27.4</v>
      </c>
      <c r="C278" s="436">
        <v>27.975508391332667</v>
      </c>
      <c r="D278" s="547">
        <f t="shared" si="43"/>
        <v>3.5745552359999953E-2</v>
      </c>
      <c r="E278" s="436">
        <v>3.7152247720451888</v>
      </c>
      <c r="F278" s="547">
        <f t="shared" si="42"/>
        <v>0.26916271863936553</v>
      </c>
    </row>
    <row r="279" spans="2:6" x14ac:dyDescent="0.3">
      <c r="B279" s="435">
        <v>27.5</v>
      </c>
      <c r="C279" s="436">
        <v>28.011984227152016</v>
      </c>
      <c r="D279" s="547">
        <f t="shared" si="43"/>
        <v>3.5699006249999957E-2</v>
      </c>
      <c r="E279" s="436">
        <v>3.7145497476439648</v>
      </c>
      <c r="F279" s="547">
        <f t="shared" si="42"/>
        <v>0.26921163207849674</v>
      </c>
    </row>
    <row r="280" spans="2:6" x14ac:dyDescent="0.3">
      <c r="B280" s="435">
        <v>27.6</v>
      </c>
      <c r="C280" s="436">
        <v>28.047718872068337</v>
      </c>
      <c r="D280" s="547">
        <f t="shared" si="43"/>
        <v>3.5653523359999953E-2</v>
      </c>
      <c r="E280" s="436">
        <v>3.713777053512211</v>
      </c>
      <c r="F280" s="547">
        <f t="shared" si="42"/>
        <v>0.2692676446622651</v>
      </c>
    </row>
    <row r="281" spans="2:6" x14ac:dyDescent="0.3">
      <c r="B281" s="435">
        <v>27.7</v>
      </c>
      <c r="C281" s="436">
        <v>28.082706285045543</v>
      </c>
      <c r="D281" s="547">
        <f t="shared" si="43"/>
        <v>3.5609103689999949E-2</v>
      </c>
      <c r="E281" s="436">
        <v>3.7129074990069681</v>
      </c>
      <c r="F281" s="547">
        <f t="shared" si="42"/>
        <v>0.2693307065332099</v>
      </c>
    </row>
    <row r="282" spans="2:6" x14ac:dyDescent="0.3">
      <c r="B282" s="435">
        <v>27.8</v>
      </c>
      <c r="C282" s="436">
        <v>28.116940528535388</v>
      </c>
      <c r="D282" s="547">
        <f t="shared" si="43"/>
        <v>3.5565747239999945E-2</v>
      </c>
      <c r="E282" s="436">
        <v>3.7119418995261997</v>
      </c>
      <c r="F282" s="547">
        <f t="shared" si="42"/>
        <v>0.2694007684030944</v>
      </c>
    </row>
    <row r="283" spans="2:6" x14ac:dyDescent="0.3">
      <c r="B283" s="435">
        <v>27.9</v>
      </c>
      <c r="C283" s="436">
        <v>28.150415770901585</v>
      </c>
      <c r="D283" s="547">
        <f t="shared" si="43"/>
        <v>3.5523454009999962E-2</v>
      </c>
      <c r="E283" s="436">
        <v>3.7108810762377611</v>
      </c>
      <c r="F283" s="547">
        <f t="shared" si="42"/>
        <v>0.26947778154449503</v>
      </c>
    </row>
    <row r="284" spans="2:6" x14ac:dyDescent="0.3">
      <c r="B284" s="435">
        <v>28</v>
      </c>
      <c r="C284" s="436">
        <v>28.183126288814396</v>
      </c>
      <c r="D284" s="547">
        <f t="shared" si="43"/>
        <v>3.5482223999999958E-2</v>
      </c>
      <c r="E284" s="436">
        <v>3.7097258558101665</v>
      </c>
      <c r="F284" s="547">
        <f t="shared" si="42"/>
        <v>0.26956169778254685</v>
      </c>
    </row>
    <row r="285" spans="2:6" x14ac:dyDescent="0.3">
      <c r="B285" s="429">
        <v>28.1</v>
      </c>
      <c r="C285" s="430">
        <v>28.215066469613692</v>
      </c>
      <c r="D285" s="548">
        <f t="shared" si="43"/>
        <v>3.5442057209999954E-2</v>
      </c>
      <c r="E285" s="430">
        <v>3.7084770701453085</v>
      </c>
      <c r="F285" s="548">
        <f t="shared" si="42"/>
        <v>0.26965246948683902</v>
      </c>
    </row>
    <row r="286" spans="2:6" x14ac:dyDescent="0.3">
      <c r="B286" s="429">
        <v>28.2</v>
      </c>
      <c r="C286" s="430">
        <v>28.246230813639006</v>
      </c>
      <c r="D286" s="548">
        <f t="shared" si="43"/>
        <v>3.5402953639999957E-2</v>
      </c>
      <c r="E286" s="430">
        <v>3.7071355561132489</v>
      </c>
      <c r="F286" s="548">
        <f t="shared" si="42"/>
        <v>0.26975004956345627</v>
      </c>
    </row>
    <row r="287" spans="2:6" x14ac:dyDescent="0.3">
      <c r="B287" s="429">
        <v>28.3</v>
      </c>
      <c r="C287" s="430">
        <v>28.276613936524694</v>
      </c>
      <c r="D287" s="548">
        <f t="shared" si="43"/>
        <v>3.5364913289999952E-2</v>
      </c>
      <c r="E287" s="430">
        <v>3.7057021552891434</v>
      </c>
      <c r="F287" s="548">
        <f t="shared" si="42"/>
        <v>0.26985439144716511</v>
      </c>
    </row>
    <row r="288" spans="2:6" x14ac:dyDescent="0.3">
      <c r="B288" s="429">
        <v>28.4</v>
      </c>
      <c r="C288" s="430">
        <v>28.306210571458454</v>
      </c>
      <c r="D288" s="548">
        <f t="shared" si="43"/>
        <v>3.5327936159999948E-2</v>
      </c>
      <c r="E288" s="430">
        <v>3.7041777136924847</v>
      </c>
      <c r="F288" s="548">
        <f t="shared" si="42"/>
        <v>0.26996544909373604</v>
      </c>
    </row>
    <row r="289" spans="2:6" x14ac:dyDescent="0.3">
      <c r="B289" s="429">
        <v>28.5</v>
      </c>
      <c r="C289" s="430">
        <v>28.335015571401577</v>
      </c>
      <c r="D289" s="548">
        <f t="shared" si="43"/>
        <v>3.5292022249999964E-2</v>
      </c>
      <c r="E289" s="430">
        <v>3.7025630815285027</v>
      </c>
      <c r="F289" s="548">
        <f t="shared" si="42"/>
        <v>0.27008317697241696</v>
      </c>
    </row>
    <row r="290" spans="2:6" x14ac:dyDescent="0.3">
      <c r="B290" s="429">
        <v>28.6</v>
      </c>
      <c r="C290" s="430">
        <v>28.36302391126922</v>
      </c>
      <c r="D290" s="548">
        <f t="shared" si="43"/>
        <v>3.525717155999996E-2</v>
      </c>
      <c r="E290" s="430">
        <v>3.700859112932291</v>
      </c>
      <c r="F290" s="548">
        <f t="shared" si="42"/>
        <v>0.27020753005852011</v>
      </c>
    </row>
    <row r="291" spans="2:6" x14ac:dyDescent="0.3">
      <c r="B291" s="429">
        <v>28.7</v>
      </c>
      <c r="C291" s="430">
        <v>28.390230690068858</v>
      </c>
      <c r="D291" s="548">
        <f t="shared" si="43"/>
        <v>3.5223384089999962E-2</v>
      </c>
      <c r="E291" s="430">
        <v>3.6990666657151308</v>
      </c>
      <c r="F291" s="548">
        <f t="shared" si="42"/>
        <v>0.27033846382616428</v>
      </c>
    </row>
    <row r="292" spans="2:6" x14ac:dyDescent="0.3">
      <c r="B292" s="429">
        <v>28.8</v>
      </c>
      <c r="C292" s="430">
        <v>28.416631132995576</v>
      </c>
      <c r="D292" s="548">
        <f t="shared" si="43"/>
        <v>3.5190659839999958E-2</v>
      </c>
      <c r="E292" s="430">
        <v>3.697186601113688</v>
      </c>
      <c r="F292" s="548">
        <f t="shared" si="42"/>
        <v>0.27047593424112654</v>
      </c>
    </row>
    <row r="293" spans="2:6" x14ac:dyDescent="0.3">
      <c r="B293" s="429">
        <v>28.9</v>
      </c>
      <c r="C293" s="430">
        <v>28.442220593482286</v>
      </c>
      <c r="D293" s="548">
        <f t="shared" si="43"/>
        <v>3.515899880999996E-2</v>
      </c>
      <c r="E293" s="430">
        <v>3.695219783541738</v>
      </c>
      <c r="F293" s="548">
        <f t="shared" si="42"/>
        <v>0.27061989775383138</v>
      </c>
    </row>
    <row r="294" spans="2:6" x14ac:dyDescent="0.3">
      <c r="B294" s="429">
        <v>29</v>
      </c>
      <c r="C294" s="430">
        <v>28.466994555203389</v>
      </c>
      <c r="D294" s="548">
        <f t="shared" si="43"/>
        <v>3.5128400999999955E-2</v>
      </c>
      <c r="E294" s="430">
        <v>3.6931670803446774</v>
      </c>
      <c r="F294" s="548">
        <f t="shared" si="42"/>
        <v>0.27077031129246165</v>
      </c>
    </row>
    <row r="295" spans="2:6" x14ac:dyDescent="0.3">
      <c r="B295" s="435">
        <v>29.1</v>
      </c>
      <c r="C295" s="436">
        <v>28.490948634030282</v>
      </c>
      <c r="D295" s="547">
        <f t="shared" si="43"/>
        <v>3.5098866409999971E-2</v>
      </c>
      <c r="E295" s="436">
        <v>3.6910293615568981</v>
      </c>
      <c r="F295" s="547">
        <f t="shared" si="42"/>
        <v>0.27092713225618831</v>
      </c>
    </row>
    <row r="296" spans="2:6" x14ac:dyDescent="0.3">
      <c r="B296" s="435">
        <v>29.2</v>
      </c>
      <c r="C296" s="436">
        <v>28.514078579937234</v>
      </c>
      <c r="D296" s="547">
        <f t="shared" si="43"/>
        <v>3.5070395039999966E-2</v>
      </c>
      <c r="E296" s="436">
        <v>3.6888074996620297</v>
      </c>
      <c r="F296" s="547">
        <f t="shared" si="42"/>
        <v>0.27109031850852083</v>
      </c>
    </row>
    <row r="297" spans="2:6" x14ac:dyDescent="0.3">
      <c r="B297" s="435">
        <v>29.3</v>
      </c>
      <c r="C297" s="436">
        <v>28.536380278855876</v>
      </c>
      <c r="D297" s="547">
        <f t="shared" si="43"/>
        <v>3.5042986889999961E-2</v>
      </c>
      <c r="E297" s="436">
        <v>3.686502369356174</v>
      </c>
      <c r="F297" s="547">
        <f t="shared" si="42"/>
        <v>0.27125982837077195</v>
      </c>
    </row>
    <row r="298" spans="2:6" x14ac:dyDescent="0.3">
      <c r="B298" s="435">
        <v>29.4</v>
      </c>
      <c r="C298" s="436">
        <v>28.557849754477171</v>
      </c>
      <c r="D298" s="547">
        <f t="shared" si="43"/>
        <v>3.5016641959999963E-2</v>
      </c>
      <c r="E298" s="436">
        <v>3.6841148473141252</v>
      </c>
      <c r="F298" s="547">
        <f t="shared" si="42"/>
        <v>0.27143562061563908</v>
      </c>
    </row>
    <row r="299" spans="2:6" x14ac:dyDescent="0.3">
      <c r="B299" s="435">
        <v>29.5</v>
      </c>
      <c r="C299" s="436">
        <v>28.578483169999114</v>
      </c>
      <c r="D299" s="547">
        <f t="shared" si="43"/>
        <v>3.4991360249999964E-2</v>
      </c>
      <c r="E299" s="436">
        <v>3.6816458119587403</v>
      </c>
      <c r="F299" s="547">
        <f t="shared" si="42"/>
        <v>0.2716176544608922</v>
      </c>
    </row>
    <row r="300" spans="2:6" x14ac:dyDescent="0.3">
      <c r="B300" s="435">
        <v>29.6</v>
      </c>
      <c r="C300" s="436">
        <v>28.598276829818907</v>
      </c>
      <c r="D300" s="547">
        <f t="shared" si="43"/>
        <v>3.4967141759999959E-2</v>
      </c>
      <c r="E300" s="436">
        <v>3.6790961432333575</v>
      </c>
      <c r="F300" s="547">
        <f t="shared" si="42"/>
        <v>0.27180588956317797</v>
      </c>
    </row>
    <row r="301" spans="2:6" x14ac:dyDescent="0.3">
      <c r="B301" s="435">
        <v>29.7</v>
      </c>
      <c r="C301" s="436">
        <v>28.61722718116815</v>
      </c>
      <c r="D301" s="547">
        <f t="shared" si="43"/>
        <v>3.4943986489999981E-2</v>
      </c>
      <c r="E301" s="436">
        <v>3.67646672237754</v>
      </c>
      <c r="F301" s="547">
        <f t="shared" si="42"/>
        <v>0.27200028601192083</v>
      </c>
    </row>
    <row r="302" spans="2:6" x14ac:dyDescent="0.3">
      <c r="B302" s="435">
        <v>29.8</v>
      </c>
      <c r="C302" s="436">
        <v>28.635330815689869</v>
      </c>
      <c r="D302" s="547">
        <f t="shared" si="43"/>
        <v>3.4921894439999976E-2</v>
      </c>
      <c r="E302" s="436">
        <v>3.6737584317059047</v>
      </c>
      <c r="F302" s="547">
        <f t="shared" si="42"/>
        <v>0.27220080432334015</v>
      </c>
    </row>
    <row r="303" spans="2:6" x14ac:dyDescent="0.3">
      <c r="B303" s="435">
        <v>29.9</v>
      </c>
      <c r="C303" s="436">
        <v>28.652584470955784</v>
      </c>
      <c r="D303" s="547">
        <f t="shared" si="43"/>
        <v>3.490086560999997E-2</v>
      </c>
      <c r="E303" s="436">
        <v>3.6709721543903568</v>
      </c>
      <c r="F303" s="547">
        <f t="shared" si="42"/>
        <v>0.2724074054345616</v>
      </c>
    </row>
    <row r="304" spans="2:6" x14ac:dyDescent="0.3">
      <c r="B304" s="435">
        <v>30</v>
      </c>
      <c r="C304" s="436">
        <v>28.66898503192294</v>
      </c>
      <c r="D304" s="547">
        <f t="shared" si="43"/>
        <v>3.4880899999999972E-2</v>
      </c>
      <c r="E304" s="436">
        <v>3.6681087742456602</v>
      </c>
      <c r="F304" s="547">
        <f t="shared" si="42"/>
        <v>0.27262005069782813</v>
      </c>
    </row>
    <row r="305" spans="2:6" x14ac:dyDescent="0.3">
      <c r="B305" s="429">
        <v>30.1</v>
      </c>
      <c r="C305" s="430">
        <v>28.684529532328224</v>
      </c>
      <c r="D305" s="548">
        <f t="shared" si="43"/>
        <v>3.4861997609999966E-2</v>
      </c>
      <c r="E305" s="430">
        <v>3.6651691755182298</v>
      </c>
      <c r="F305" s="548">
        <f t="shared" si="42"/>
        <v>0.27283870187482051</v>
      </c>
    </row>
    <row r="306" spans="2:6" x14ac:dyDescent="0.3">
      <c r="B306" s="429">
        <v>30.2</v>
      </c>
      <c r="C306" s="430">
        <v>28.699215156019736</v>
      </c>
      <c r="D306" s="548">
        <f t="shared" si="43"/>
        <v>3.4844158439999967E-2</v>
      </c>
      <c r="E306" s="430">
        <v>3.6621542426785876</v>
      </c>
      <c r="F306" s="548">
        <f t="shared" si="42"/>
        <v>0.27306332113105536</v>
      </c>
    </row>
    <row r="307" spans="2:6" x14ac:dyDescent="0.3">
      <c r="B307" s="429">
        <v>30.3</v>
      </c>
      <c r="C307" s="430">
        <v>28.713039238223857</v>
      </c>
      <c r="D307" s="548">
        <f t="shared" si="43"/>
        <v>3.4827382489999982E-2</v>
      </c>
      <c r="E307" s="430">
        <v>3.6590648602169686</v>
      </c>
      <c r="F307" s="548">
        <f t="shared" si="42"/>
        <v>0.27329387103039871</v>
      </c>
    </row>
    <row r="308" spans="2:6" x14ac:dyDescent="0.3">
      <c r="B308" s="429">
        <v>30.4</v>
      </c>
      <c r="C308" s="430">
        <v>28.725999266747053</v>
      </c>
      <c r="D308" s="548">
        <f t="shared" si="43"/>
        <v>3.4811669759999983E-2</v>
      </c>
      <c r="E308" s="430">
        <v>3.655901912442594</v>
      </c>
      <c r="F308" s="548">
        <f t="shared" si="42"/>
        <v>0.27353031452965776</v>
      </c>
    </row>
    <row r="309" spans="2:6" x14ac:dyDescent="0.3">
      <c r="B309" s="429">
        <v>30.5</v>
      </c>
      <c r="C309" s="430">
        <v>28.738092883111179</v>
      </c>
      <c r="D309" s="548">
        <f t="shared" si="43"/>
        <v>3.4797020249999977E-2</v>
      </c>
      <c r="E309" s="430">
        <v>3.6526662832864143</v>
      </c>
      <c r="F309" s="548">
        <f t="shared" si="42"/>
        <v>0.27377261497326544</v>
      </c>
    </row>
    <row r="310" spans="2:6" x14ac:dyDescent="0.3">
      <c r="B310" s="429">
        <v>30.6</v>
      </c>
      <c r="C310" s="430">
        <v>28.749317883621647</v>
      </c>
      <c r="D310" s="548">
        <f t="shared" si="43"/>
        <v>3.4783433959999985E-2</v>
      </c>
      <c r="E310" s="430">
        <v>3.6493588561073103</v>
      </c>
      <c r="F310" s="548">
        <f t="shared" si="42"/>
        <v>0.27402073608805844</v>
      </c>
    </row>
    <row r="311" spans="2:6" x14ac:dyDescent="0.3">
      <c r="B311" s="429">
        <v>30.7</v>
      </c>
      <c r="C311" s="430">
        <v>28.759672220367321</v>
      </c>
      <c r="D311" s="548">
        <f t="shared" si="43"/>
        <v>3.4770910889999979E-2</v>
      </c>
      <c r="E311" s="430">
        <v>3.6459805135018817</v>
      </c>
      <c r="F311" s="548">
        <f t="shared" si="42"/>
        <v>0.274274641978139</v>
      </c>
    </row>
    <row r="312" spans="2:6" x14ac:dyDescent="0.3">
      <c r="B312" s="429">
        <v>30.8</v>
      </c>
      <c r="C312" s="430">
        <v>28.769154002151375</v>
      </c>
      <c r="D312" s="548">
        <f t="shared" si="43"/>
        <v>3.4759451039999972E-2</v>
      </c>
      <c r="E312" s="430">
        <v>3.6425321371178003</v>
      </c>
      <c r="F312" s="548">
        <f t="shared" si="42"/>
        <v>0.27453429711982241</v>
      </c>
    </row>
    <row r="313" spans="2:6" x14ac:dyDescent="0.3">
      <c r="B313" s="429">
        <v>30.9</v>
      </c>
      <c r="C313" s="430">
        <v>28.777761495352305</v>
      </c>
      <c r="D313" s="548">
        <f t="shared" si="43"/>
        <v>3.4749054409999994E-2</v>
      </c>
      <c r="E313" s="430">
        <v>3.6390146074706942</v>
      </c>
      <c r="F313" s="548">
        <f t="shared" si="42"/>
        <v>0.2747996663566713</v>
      </c>
    </row>
    <row r="314" spans="2:6" x14ac:dyDescent="0.3">
      <c r="B314" s="429">
        <v>31</v>
      </c>
      <c r="C314" s="430">
        <v>28.78549312471451</v>
      </c>
      <c r="D314" s="548">
        <f t="shared" si="43"/>
        <v>3.4739720999999987E-2</v>
      </c>
      <c r="E314" s="430">
        <v>3.6354288037647247</v>
      </c>
      <c r="F314" s="548">
        <f t="shared" si="42"/>
        <v>0.27507071489460461</v>
      </c>
    </row>
    <row r="315" spans="2:6" x14ac:dyDescent="0.3">
      <c r="B315" s="435">
        <v>31.1</v>
      </c>
      <c r="C315" s="436">
        <v>28.792347474067416</v>
      </c>
      <c r="D315" s="547">
        <f t="shared" si="43"/>
        <v>3.4731450809999995E-2</v>
      </c>
      <c r="E315" s="436">
        <v>3.6317756037166711</v>
      </c>
      <c r="F315" s="547">
        <f t="shared" si="42"/>
        <v>0.2753474082970942</v>
      </c>
    </row>
    <row r="316" spans="2:6" x14ac:dyDescent="0.3">
      <c r="B316" s="435">
        <v>31.2</v>
      </c>
      <c r="C316" s="436">
        <v>28.798323286972984</v>
      </c>
      <c r="D316" s="547">
        <f t="shared" si="43"/>
        <v>3.4724243839999995E-2</v>
      </c>
      <c r="E316" s="436">
        <v>3.6280558833836536</v>
      </c>
      <c r="F316" s="547">
        <f t="shared" si="42"/>
        <v>0.27562971248043855</v>
      </c>
    </row>
    <row r="317" spans="2:6" x14ac:dyDescent="0.3">
      <c r="B317" s="435">
        <v>31.3</v>
      </c>
      <c r="C317" s="436">
        <v>28.803419467300706</v>
      </c>
      <c r="D317" s="547">
        <f t="shared" si="43"/>
        <v>3.4718100089999988E-2</v>
      </c>
      <c r="E317" s="436">
        <v>3.6242705169944793</v>
      </c>
      <c r="F317" s="547">
        <f t="shared" si="42"/>
        <v>0.27591759370911312</v>
      </c>
    </row>
    <row r="318" spans="2:6" x14ac:dyDescent="0.3">
      <c r="B318" s="435">
        <v>31.4</v>
      </c>
      <c r="C318" s="436">
        <v>28.807635079729735</v>
      </c>
      <c r="D318" s="547">
        <f t="shared" si="43"/>
        <v>3.4713019559999982E-2</v>
      </c>
      <c r="E318" s="436">
        <v>3.6204203767846903</v>
      </c>
      <c r="F318" s="547">
        <f t="shared" si="42"/>
        <v>0.27621101859119024</v>
      </c>
    </row>
    <row r="319" spans="2:6" x14ac:dyDescent="0.3">
      <c r="B319" s="435">
        <v>31.5</v>
      </c>
      <c r="C319" s="436">
        <v>28.810969350177729</v>
      </c>
      <c r="D319" s="547">
        <f t="shared" si="43"/>
        <v>3.4709002250000009E-2</v>
      </c>
      <c r="E319" s="436">
        <v>3.6165063328350162</v>
      </c>
      <c r="F319" s="547">
        <f t="shared" si="42"/>
        <v>0.27650995407385054</v>
      </c>
    </row>
    <row r="320" spans="2:6" x14ac:dyDescent="0.3">
      <c r="B320" s="435">
        <v>31.6</v>
      </c>
      <c r="C320" s="436">
        <v>28.813421666156067</v>
      </c>
      <c r="D320" s="547">
        <f t="shared" si="43"/>
        <v>3.4706048160000003E-2</v>
      </c>
      <c r="E320" s="436">
        <v>3.6125292529136996</v>
      </c>
      <c r="F320" s="547">
        <f t="shared" si="42"/>
        <v>0.27681436743894766</v>
      </c>
    </row>
    <row r="321" spans="2:6" x14ac:dyDescent="0.3">
      <c r="B321" s="435">
        <v>31.7</v>
      </c>
      <c r="C321" s="436">
        <v>28.814991577050915</v>
      </c>
      <c r="D321" s="547">
        <f t="shared" si="43"/>
        <v>3.4704157289999996E-2</v>
      </c>
      <c r="E321" s="436">
        <v>3.6084900023223341</v>
      </c>
      <c r="F321" s="547">
        <f t="shared" si="42"/>
        <v>0.27712422629865263</v>
      </c>
    </row>
    <row r="322" spans="2:6" x14ac:dyDescent="0.3">
      <c r="B322" s="435">
        <v>31.8</v>
      </c>
      <c r="C322" s="436">
        <v>28.815678794330239</v>
      </c>
      <c r="D322" s="547">
        <f t="shared" si="43"/>
        <v>3.4703329639999995E-2</v>
      </c>
      <c r="E322" s="436">
        <v>3.6043894437452266</v>
      </c>
      <c r="F322" s="547">
        <f t="shared" si="42"/>
        <v>0.27743949859117506</v>
      </c>
    </row>
    <row r="323" spans="2:6" x14ac:dyDescent="0.3">
      <c r="B323" s="435">
        <v>31.9</v>
      </c>
      <c r="C323" s="436">
        <v>28.815483191676375</v>
      </c>
      <c r="D323" s="547">
        <f t="shared" si="43"/>
        <v>3.4703565210000002E-2</v>
      </c>
      <c r="E323" s="436">
        <v>3.6002284371025346</v>
      </c>
      <c r="F323" s="547">
        <f t="shared" si="42"/>
        <v>0.27776015257654052</v>
      </c>
    </row>
    <row r="324" spans="2:6" x14ac:dyDescent="0.3">
      <c r="B324" s="435">
        <v>32</v>
      </c>
      <c r="C324" s="436">
        <v>28.814404805044042</v>
      </c>
      <c r="D324" s="547">
        <f t="shared" si="43"/>
        <v>3.4704864000000002E-2</v>
      </c>
      <c r="E324" s="436">
        <v>3.5960078394068513</v>
      </c>
      <c r="F324" s="547">
        <f t="shared" si="42"/>
        <v>0.27808615683244631</v>
      </c>
    </row>
    <row r="325" spans="2:6" x14ac:dyDescent="0.3">
      <c r="B325" s="429">
        <v>32.1</v>
      </c>
      <c r="C325" s="430">
        <v>28.812443832643822</v>
      </c>
      <c r="D325" s="548">
        <f t="shared" si="43"/>
        <v>3.4707226010000009E-2</v>
      </c>
      <c r="E325" s="430">
        <v>3.5917285046234917</v>
      </c>
      <c r="F325" s="548">
        <f t="shared" ref="F325:F388" si="44">1/E325</f>
        <v>0.27841748025017454</v>
      </c>
    </row>
    <row r="326" spans="2:6" x14ac:dyDescent="0.3">
      <c r="B326" s="429">
        <v>32.200000000000003</v>
      </c>
      <c r="C326" s="430">
        <v>28.809600634851122</v>
      </c>
      <c r="D326" s="548">
        <f t="shared" ref="D326:D389" si="45">1/C326</f>
        <v>3.4710651240000001E-2</v>
      </c>
      <c r="E326" s="430">
        <v>3.5873912835342443</v>
      </c>
      <c r="F326" s="548">
        <f t="shared" si="44"/>
        <v>0.27875409203057855</v>
      </c>
    </row>
    <row r="327" spans="2:6" x14ac:dyDescent="0.3">
      <c r="B327" s="429">
        <v>32.299999999999997</v>
      </c>
      <c r="C327" s="430">
        <v>28.805875734040566</v>
      </c>
      <c r="D327" s="548">
        <f t="shared" si="45"/>
        <v>3.4715139690000014E-2</v>
      </c>
      <c r="E327" s="430">
        <v>3.5829970236048223</v>
      </c>
      <c r="F327" s="548">
        <f t="shared" si="44"/>
        <v>0.27909596168012124</v>
      </c>
    </row>
    <row r="328" spans="2:6" x14ac:dyDescent="0.3">
      <c r="B328" s="429">
        <v>32.4</v>
      </c>
      <c r="C328" s="430">
        <v>28.801269814346224</v>
      </c>
      <c r="D328" s="548">
        <f t="shared" si="45"/>
        <v>3.4720691360000007E-2</v>
      </c>
      <c r="E328" s="430">
        <v>3.5785465688556126</v>
      </c>
      <c r="F328" s="548">
        <f t="shared" si="44"/>
        <v>0.27944305900699545</v>
      </c>
    </row>
    <row r="329" spans="2:6" x14ac:dyDescent="0.3">
      <c r="B329" s="429">
        <v>32.5</v>
      </c>
      <c r="C329" s="430">
        <v>28.795783721347512</v>
      </c>
      <c r="D329" s="548">
        <f t="shared" si="45"/>
        <v>3.4727306250000013E-2</v>
      </c>
      <c r="E329" s="430">
        <v>3.5740407597362189</v>
      </c>
      <c r="F329" s="548">
        <f t="shared" si="44"/>
        <v>0.2797953541172834</v>
      </c>
    </row>
    <row r="330" spans="2:6" x14ac:dyDescent="0.3">
      <c r="B330" s="429">
        <v>32.6</v>
      </c>
      <c r="C330" s="430">
        <v>28.789418461681432</v>
      </c>
      <c r="D330" s="548">
        <f t="shared" si="45"/>
        <v>3.4734984360000005E-2</v>
      </c>
      <c r="E330" s="430">
        <v>3.5694804330033545</v>
      </c>
      <c r="F330" s="548">
        <f t="shared" si="44"/>
        <v>0.2801528174111888</v>
      </c>
    </row>
    <row r="331" spans="2:6" x14ac:dyDescent="0.3">
      <c r="B331" s="429">
        <v>32.700000000000003</v>
      </c>
      <c r="C331" s="430">
        <v>28.782175202581136</v>
      </c>
      <c r="D331" s="548">
        <f t="shared" si="45"/>
        <v>3.4743725690000025E-2</v>
      </c>
      <c r="E331" s="430">
        <v>3.5648664216021855</v>
      </c>
      <c r="F331" s="548">
        <f t="shared" si="44"/>
        <v>0.28051541957932952</v>
      </c>
    </row>
    <row r="332" spans="2:6" x14ac:dyDescent="0.3">
      <c r="B332" s="429">
        <v>32.799999999999997</v>
      </c>
      <c r="C332" s="430">
        <v>28.774055271341531</v>
      </c>
      <c r="D332" s="548">
        <f t="shared" si="45"/>
        <v>3.4753530240000025E-2</v>
      </c>
      <c r="E332" s="430">
        <v>3.5601995545512639</v>
      </c>
      <c r="F332" s="548">
        <f t="shared" si="44"/>
        <v>0.28088313159907757</v>
      </c>
    </row>
    <row r="333" spans="2:6" x14ac:dyDescent="0.3">
      <c r="B333" s="429">
        <v>32.9</v>
      </c>
      <c r="C333" s="430">
        <v>28.765060154711971</v>
      </c>
      <c r="D333" s="548">
        <f t="shared" si="45"/>
        <v>3.476439801000003E-2</v>
      </c>
      <c r="E333" s="430">
        <v>3.5554806568307025</v>
      </c>
      <c r="F333" s="548">
        <f t="shared" si="44"/>
        <v>0.28125592473097116</v>
      </c>
    </row>
    <row r="334" spans="2:6" x14ac:dyDescent="0.3">
      <c r="B334" s="429">
        <v>33</v>
      </c>
      <c r="C334" s="430">
        <v>28.755191498217055</v>
      </c>
      <c r="D334" s="548">
        <f t="shared" si="45"/>
        <v>3.4776329000000029E-2</v>
      </c>
      <c r="E334" s="430">
        <v>3.5507105492739224</v>
      </c>
      <c r="F334" s="548">
        <f t="shared" si="44"/>
        <v>0.28163377051516858</v>
      </c>
    </row>
    <row r="335" spans="2:6" x14ac:dyDescent="0.3">
      <c r="B335" s="435">
        <v>33.1</v>
      </c>
      <c r="C335" s="436">
        <v>28.744451105405659</v>
      </c>
      <c r="D335" s="547">
        <f t="shared" si="45"/>
        <v>3.4789323210000028E-2</v>
      </c>
      <c r="E335" s="436">
        <v>3.5458900484627085</v>
      </c>
      <c r="F335" s="547">
        <f t="shared" si="44"/>
        <v>0.28201664076796229</v>
      </c>
    </row>
    <row r="336" spans="2:6" x14ac:dyDescent="0.3">
      <c r="B336" s="435">
        <v>33.200000000000003</v>
      </c>
      <c r="C336" s="436">
        <v>28.732840937029131</v>
      </c>
      <c r="D336" s="547">
        <f t="shared" si="45"/>
        <v>3.4803380640000034E-2</v>
      </c>
      <c r="E336" s="436">
        <v>3.5410199666255706</v>
      </c>
      <c r="F336" s="547">
        <f t="shared" si="44"/>
        <v>0.28240450757835012</v>
      </c>
    </row>
    <row r="337" spans="2:6" x14ac:dyDescent="0.3">
      <c r="B337" s="435">
        <v>33.299999999999997</v>
      </c>
      <c r="C337" s="436">
        <v>28.720363110149218</v>
      </c>
      <c r="D337" s="547">
        <f t="shared" si="45"/>
        <v>3.4818501290000033E-2</v>
      </c>
      <c r="E337" s="436">
        <v>3.5361011115394994</v>
      </c>
      <c r="F337" s="547">
        <f t="shared" si="44"/>
        <v>0.28279734330465278</v>
      </c>
    </row>
    <row r="338" spans="2:6" x14ac:dyDescent="0.3">
      <c r="B338" s="435">
        <v>33.4</v>
      </c>
      <c r="C338" s="436">
        <v>28.707019897176501</v>
      </c>
      <c r="D338" s="547">
        <f t="shared" si="45"/>
        <v>3.4834685160000038E-2</v>
      </c>
      <c r="E338" s="436">
        <v>3.5311342864349502</v>
      </c>
      <c r="F338" s="547">
        <f t="shared" si="44"/>
        <v>0.28319512057118756</v>
      </c>
    </row>
    <row r="339" spans="2:6" x14ac:dyDescent="0.3">
      <c r="B339" s="435">
        <v>33.5</v>
      </c>
      <c r="C339" s="436">
        <v>28.692813724840143</v>
      </c>
      <c r="D339" s="547">
        <f t="shared" si="45"/>
        <v>3.4851932250000044E-2</v>
      </c>
      <c r="E339" s="436">
        <v>3.5261202899040334</v>
      </c>
      <c r="F339" s="547">
        <f t="shared" si="44"/>
        <v>0.28359781226499675</v>
      </c>
    </row>
    <row r="340" spans="2:6" x14ac:dyDescent="0.3">
      <c r="B340" s="435">
        <v>33.6</v>
      </c>
      <c r="C340" s="436">
        <v>28.677747173089895</v>
      </c>
      <c r="D340" s="547">
        <f t="shared" si="45"/>
        <v>3.4870242560000035E-2</v>
      </c>
      <c r="E340" s="436">
        <v>3.5210599158120917</v>
      </c>
      <c r="F340" s="547">
        <f t="shared" si="44"/>
        <v>0.28400539153261228</v>
      </c>
    </row>
    <row r="341" spans="2:6" x14ac:dyDescent="0.3">
      <c r="B341" s="435">
        <v>33.700000000000003</v>
      </c>
      <c r="C341" s="436">
        <v>28.661822973931127</v>
      </c>
      <c r="D341" s="547">
        <f t="shared" si="45"/>
        <v>3.4889616090000033E-2</v>
      </c>
      <c r="E341" s="436">
        <v>3.515953953212291</v>
      </c>
      <c r="F341" s="547">
        <f t="shared" si="44"/>
        <v>0.28441783177688296</v>
      </c>
    </row>
    <row r="342" spans="2:6" x14ac:dyDescent="0.3">
      <c r="B342" s="435">
        <v>33.799999999999997</v>
      </c>
      <c r="C342" s="436">
        <v>28.645044010194027</v>
      </c>
      <c r="D342" s="547">
        <f t="shared" si="45"/>
        <v>3.4910052840000032E-2</v>
      </c>
      <c r="E342" s="436">
        <v>3.5108031862633897</v>
      </c>
      <c r="F342" s="547">
        <f t="shared" si="44"/>
        <v>0.28483510665384743</v>
      </c>
    </row>
    <row r="343" spans="2:6" x14ac:dyDescent="0.3">
      <c r="B343" s="435">
        <v>33.9</v>
      </c>
      <c r="C343" s="436">
        <v>28.627413314237902</v>
      </c>
      <c r="D343" s="547">
        <f t="shared" si="45"/>
        <v>3.4931552810000058E-2</v>
      </c>
      <c r="E343" s="436">
        <v>3.5056083941507121</v>
      </c>
      <c r="F343" s="547">
        <f t="shared" si="44"/>
        <v>0.28525719006964712</v>
      </c>
    </row>
    <row r="344" spans="2:6" x14ac:dyDescent="0.3">
      <c r="B344" s="435">
        <v>34</v>
      </c>
      <c r="C344" s="436">
        <v>28.608934066591711</v>
      </c>
      <c r="D344" s="547">
        <f t="shared" si="45"/>
        <v>3.4954116000000056E-2</v>
      </c>
      <c r="E344" s="436">
        <v>3.5003703510100821</v>
      </c>
      <c r="F344" s="547">
        <f t="shared" si="44"/>
        <v>0.28568405617749437</v>
      </c>
    </row>
    <row r="345" spans="2:6" x14ac:dyDescent="0.3">
      <c r="B345" s="429">
        <v>34.1</v>
      </c>
      <c r="C345" s="430">
        <v>28.589609594531822</v>
      </c>
      <c r="D345" s="548">
        <f t="shared" si="45"/>
        <v>3.4977742410000047E-2</v>
      </c>
      <c r="E345" s="430">
        <v>3.4950898258548739</v>
      </c>
      <c r="F345" s="548">
        <f t="shared" si="44"/>
        <v>0.28611567937468019</v>
      </c>
    </row>
    <row r="346" spans="2:6" x14ac:dyDescent="0.3">
      <c r="B346" s="429">
        <v>34.200000000000003</v>
      </c>
      <c r="C346" s="430">
        <v>28.569443370598393</v>
      </c>
      <c r="D346" s="548">
        <f t="shared" si="45"/>
        <v>3.5002432040000045E-2</v>
      </c>
      <c r="E346" s="430">
        <v>3.4897675825060217</v>
      </c>
      <c r="F346" s="548">
        <f t="shared" si="44"/>
        <v>0.28655203429962933</v>
      </c>
    </row>
    <row r="347" spans="2:6" x14ac:dyDescent="0.3">
      <c r="B347" s="429">
        <v>34.299999999999997</v>
      </c>
      <c r="C347" s="430">
        <v>28.548439011051443</v>
      </c>
      <c r="D347" s="548">
        <f t="shared" si="45"/>
        <v>3.5028184890000043E-2</v>
      </c>
      <c r="E347" s="430">
        <v>3.4844043795249497</v>
      </c>
      <c r="F347" s="548">
        <f t="shared" si="44"/>
        <v>0.28699309582900251</v>
      </c>
    </row>
    <row r="348" spans="2:6" x14ac:dyDescent="0.3">
      <c r="B348" s="429">
        <v>34.4</v>
      </c>
      <c r="C348" s="430">
        <v>28.526600274267931</v>
      </c>
      <c r="D348" s="548">
        <f t="shared" si="45"/>
        <v>3.5055000960000048E-2</v>
      </c>
      <c r="E348" s="430">
        <v>3.4790009701495483</v>
      </c>
      <c r="F348" s="548">
        <f t="shared" si="44"/>
        <v>0.28743883907483186</v>
      </c>
    </row>
    <row r="349" spans="2:6" x14ac:dyDescent="0.3">
      <c r="B349" s="429">
        <v>34.5</v>
      </c>
      <c r="C349" s="430">
        <v>28.503931059081101</v>
      </c>
      <c r="D349" s="548">
        <f t="shared" si="45"/>
        <v>3.5082880250000073E-2</v>
      </c>
      <c r="E349" s="430">
        <v>3.4735581022328468</v>
      </c>
      <c r="F349" s="548">
        <f t="shared" si="44"/>
        <v>0.28788923938171279</v>
      </c>
    </row>
    <row r="350" spans="2:6" x14ac:dyDescent="0.3">
      <c r="B350" s="429">
        <v>34.6</v>
      </c>
      <c r="C350" s="430">
        <v>28.480435403063595</v>
      </c>
      <c r="D350" s="548">
        <f t="shared" si="45"/>
        <v>3.5111822760000064E-2</v>
      </c>
      <c r="E350" s="430">
        <v>3.4680765181847129</v>
      </c>
      <c r="F350" s="548">
        <f t="shared" si="44"/>
        <v>0.28834427232402232</v>
      </c>
    </row>
    <row r="351" spans="2:6" x14ac:dyDescent="0.3">
      <c r="B351" s="429">
        <v>34.700000000000003</v>
      </c>
      <c r="C351" s="430">
        <v>28.456117480755427</v>
      </c>
      <c r="D351" s="548">
        <f t="shared" si="45"/>
        <v>3.5141828490000068E-2</v>
      </c>
      <c r="E351" s="430">
        <v>3.4625569549161805</v>
      </c>
      <c r="F351" s="548">
        <f t="shared" si="44"/>
        <v>0.28880391370319203</v>
      </c>
    </row>
    <row r="352" spans="2:6" x14ac:dyDescent="0.3">
      <c r="B352" s="429">
        <v>34.799999999999997</v>
      </c>
      <c r="C352" s="430">
        <v>28.430981601838656</v>
      </c>
      <c r="D352" s="548">
        <f t="shared" si="45"/>
        <v>3.5172897440000073E-2</v>
      </c>
      <c r="E352" s="430">
        <v>3.4570001437865949</v>
      </c>
      <c r="F352" s="548">
        <f t="shared" si="44"/>
        <v>0.28926813954501568</v>
      </c>
    </row>
    <row r="353" spans="2:6" x14ac:dyDescent="0.3">
      <c r="B353" s="429">
        <v>34.9</v>
      </c>
      <c r="C353" s="430">
        <v>28.40503220925989</v>
      </c>
      <c r="D353" s="548">
        <f t="shared" si="45"/>
        <v>3.5205029610000063E-2</v>
      </c>
      <c r="E353" s="430">
        <v>3.4514068105535385</v>
      </c>
      <c r="F353" s="548">
        <f t="shared" si="44"/>
        <v>0.28973692609699042</v>
      </c>
    </row>
    <row r="354" spans="2:6" x14ac:dyDescent="0.3">
      <c r="B354" s="429">
        <v>35</v>
      </c>
      <c r="C354" s="430">
        <v>28.37827387730222</v>
      </c>
      <c r="D354" s="548">
        <f t="shared" si="45"/>
        <v>3.5238225000000067E-2</v>
      </c>
      <c r="E354" s="430">
        <v>3.4457776753252896</v>
      </c>
      <c r="F354" s="548">
        <f t="shared" si="44"/>
        <v>0.29021024982570809</v>
      </c>
    </row>
    <row r="355" spans="2:6" x14ac:dyDescent="0.3">
      <c r="B355" s="435">
        <v>35.1</v>
      </c>
      <c r="C355" s="436">
        <v>28.350711309608236</v>
      </c>
      <c r="D355" s="547">
        <f t="shared" si="45"/>
        <v>3.5272483610000065E-2</v>
      </c>
      <c r="E355" s="436">
        <v>3.440113452516008</v>
      </c>
      <c r="F355" s="547">
        <f t="shared" si="44"/>
        <v>0.29068808741427599</v>
      </c>
    </row>
    <row r="356" spans="2:6" x14ac:dyDescent="0.3">
      <c r="B356" s="435">
        <v>35.200000000000003</v>
      </c>
      <c r="C356" s="436">
        <v>28.322349337155455</v>
      </c>
      <c r="D356" s="547">
        <f t="shared" si="45"/>
        <v>3.5307805440000083E-2</v>
      </c>
      <c r="E356" s="436">
        <v>3.434414850803432</v>
      </c>
      <c r="F356" s="547">
        <f t="shared" si="44"/>
        <v>0.29117041575978053</v>
      </c>
    </row>
    <row r="357" spans="2:6" x14ac:dyDescent="0.3">
      <c r="B357" s="435">
        <v>35.299999999999997</v>
      </c>
      <c r="C357" s="436">
        <v>28.293192916186026</v>
      </c>
      <c r="D357" s="547">
        <f t="shared" si="45"/>
        <v>3.5344190490000087E-2</v>
      </c>
      <c r="E357" s="436">
        <v>3.4286825730891883</v>
      </c>
      <c r="F357" s="547">
        <f t="shared" si="44"/>
        <v>0.29165721197078209</v>
      </c>
    </row>
    <row r="358" spans="2:6" x14ac:dyDescent="0.3">
      <c r="B358" s="435">
        <v>35.4</v>
      </c>
      <c r="C358" s="436">
        <v>28.263247126092065</v>
      </c>
      <c r="D358" s="547">
        <f t="shared" si="45"/>
        <v>3.5381638760000084E-2</v>
      </c>
      <c r="E358" s="436">
        <v>3.4229173164614952</v>
      </c>
      <c r="F358" s="547">
        <f t="shared" si="44"/>
        <v>0.29214845336485334</v>
      </c>
    </row>
    <row r="359" spans="2:6" x14ac:dyDescent="0.3">
      <c r="B359" s="435">
        <v>35.5</v>
      </c>
      <c r="C359" s="436">
        <v>28.232517167258415</v>
      </c>
      <c r="D359" s="547">
        <f t="shared" si="45"/>
        <v>3.5420150250000088E-2</v>
      </c>
      <c r="E359" s="436">
        <v>3.4171197721604152</v>
      </c>
      <c r="F359" s="547">
        <f t="shared" si="44"/>
        <v>0.29264411746614521</v>
      </c>
    </row>
    <row r="360" spans="2:6" x14ac:dyDescent="0.3">
      <c r="B360" s="435">
        <v>35.6</v>
      </c>
      <c r="C360" s="436">
        <v>28.201008358864538</v>
      </c>
      <c r="D360" s="547">
        <f t="shared" si="45"/>
        <v>3.5459724960000091E-2</v>
      </c>
      <c r="E360" s="436">
        <v>3.4112906255453797</v>
      </c>
      <c r="F360" s="547">
        <f t="shared" si="44"/>
        <v>0.29314418200299924</v>
      </c>
    </row>
    <row r="361" spans="2:6" x14ac:dyDescent="0.3">
      <c r="B361" s="435">
        <v>35.700000000000003</v>
      </c>
      <c r="C361" s="436">
        <v>28.168726136647035</v>
      </c>
      <c r="D361" s="547">
        <f t="shared" si="45"/>
        <v>3.5500362890000088E-2</v>
      </c>
      <c r="E361" s="436">
        <v>3.4054305560652813</v>
      </c>
      <c r="F361" s="547">
        <f t="shared" si="44"/>
        <v>0.29364862490557575</v>
      </c>
    </row>
    <row r="362" spans="2:6" x14ac:dyDescent="0.3">
      <c r="B362" s="435">
        <v>35.799999999999997</v>
      </c>
      <c r="C362" s="436">
        <v>28.135676050624696</v>
      </c>
      <c r="D362" s="547">
        <f t="shared" si="45"/>
        <v>3.5542064040000099E-2</v>
      </c>
      <c r="E362" s="436">
        <v>3.3995402372306356</v>
      </c>
      <c r="F362" s="547">
        <f t="shared" si="44"/>
        <v>0.29415742430353731</v>
      </c>
    </row>
    <row r="363" spans="2:6" x14ac:dyDescent="0.3">
      <c r="B363" s="435">
        <v>35.9</v>
      </c>
      <c r="C363" s="436">
        <v>28.101863762787698</v>
      </c>
      <c r="D363" s="547">
        <f t="shared" si="45"/>
        <v>3.5584828410000102E-2</v>
      </c>
      <c r="E363" s="436">
        <v>3.3936203365882047</v>
      </c>
      <c r="F363" s="547">
        <f t="shared" si="44"/>
        <v>0.29467055852374918</v>
      </c>
    </row>
    <row r="364" spans="2:6" x14ac:dyDescent="0.3">
      <c r="B364" s="435">
        <v>36</v>
      </c>
      <c r="C364" s="436">
        <v>28.067295044752658</v>
      </c>
      <c r="D364" s="547">
        <f t="shared" si="45"/>
        <v>3.5628656000000106E-2</v>
      </c>
      <c r="E364" s="436">
        <v>3.3876715156977419</v>
      </c>
      <c r="F364" s="547">
        <f t="shared" si="44"/>
        <v>0.29518800608802087</v>
      </c>
    </row>
    <row r="365" spans="2:6" x14ac:dyDescent="0.3">
      <c r="B365" s="429">
        <v>36.1</v>
      </c>
      <c r="C365" s="430">
        <v>28.031975775385408</v>
      </c>
      <c r="D365" s="548">
        <f t="shared" si="45"/>
        <v>3.5673546810000095E-2</v>
      </c>
      <c r="E365" s="430">
        <v>3.3816944301109526</v>
      </c>
      <c r="F365" s="548">
        <f t="shared" si="44"/>
        <v>0.29570974571087733</v>
      </c>
    </row>
    <row r="366" spans="2:6" x14ac:dyDescent="0.3">
      <c r="B366" s="429">
        <v>36.200000000000003</v>
      </c>
      <c r="C366" s="430">
        <v>27.995911938393061</v>
      </c>
      <c r="D366" s="548">
        <f t="shared" si="45"/>
        <v>3.5719500840000105E-2</v>
      </c>
      <c r="E366" s="430">
        <v>3.3756897293525983</v>
      </c>
      <c r="F366" s="548">
        <f t="shared" si="44"/>
        <v>0.29623575629736076</v>
      </c>
    </row>
    <row r="367" spans="2:6" x14ac:dyDescent="0.3">
      <c r="B367" s="429">
        <v>36.299999999999997</v>
      </c>
      <c r="C367" s="430">
        <v>27.959109619887439</v>
      </c>
      <c r="D367" s="548">
        <f t="shared" si="45"/>
        <v>3.5766518090000102E-2</v>
      </c>
      <c r="E367" s="430">
        <v>3.369658056903702</v>
      </c>
      <c r="F367" s="548">
        <f t="shared" si="44"/>
        <v>0.29676601694086313</v>
      </c>
    </row>
    <row r="368" spans="2:6" x14ac:dyDescent="0.3">
      <c r="B368" s="429">
        <v>36.4</v>
      </c>
      <c r="C368" s="430">
        <v>27.921575005921188</v>
      </c>
      <c r="D368" s="548">
        <f t="shared" si="45"/>
        <v>3.5814598560000112E-2</v>
      </c>
      <c r="E368" s="430">
        <v>3.3636000501867187</v>
      </c>
      <c r="F368" s="548">
        <f t="shared" si="44"/>
        <v>0.2973005069209963</v>
      </c>
    </row>
    <row r="369" spans="2:6" x14ac:dyDescent="0.3">
      <c r="B369" s="429">
        <v>36.5</v>
      </c>
      <c r="C369" s="430">
        <v>27.883314379998836</v>
      </c>
      <c r="D369" s="548">
        <f t="shared" si="45"/>
        <v>3.5863742250000115E-2</v>
      </c>
      <c r="E369" s="430">
        <v>3.3575163405528805</v>
      </c>
      <c r="F369" s="548">
        <f t="shared" si="44"/>
        <v>0.29783920570147709</v>
      </c>
    </row>
    <row r="370" spans="2:6" x14ac:dyDescent="0.3">
      <c r="B370" s="429">
        <v>36.6</v>
      </c>
      <c r="C370" s="430">
        <v>27.844334120564223</v>
      </c>
      <c r="D370" s="548">
        <f t="shared" si="45"/>
        <v>3.5913949160000111E-2</v>
      </c>
      <c r="E370" s="430">
        <v>3.351407553271315</v>
      </c>
      <c r="F370" s="548">
        <f t="shared" si="44"/>
        <v>0.2983820929280589</v>
      </c>
    </row>
    <row r="371" spans="2:6" x14ac:dyDescent="0.3">
      <c r="B371" s="429">
        <v>36.700000000000003</v>
      </c>
      <c r="C371" s="430">
        <v>27.804640698466226</v>
      </c>
      <c r="D371" s="548">
        <f t="shared" si="45"/>
        <v>3.5965219290000121E-2</v>
      </c>
      <c r="E371" s="430">
        <v>3.3452743075201909</v>
      </c>
      <c r="F371" s="548">
        <f t="shared" si="44"/>
        <v>0.29892914842648199</v>
      </c>
    </row>
    <row r="372" spans="2:6" x14ac:dyDescent="0.3">
      <c r="B372" s="429">
        <v>36.799999999999997</v>
      </c>
      <c r="C372" s="430">
        <v>27.764240674404597</v>
      </c>
      <c r="D372" s="548">
        <f t="shared" si="45"/>
        <v>3.6017552640000117E-2</v>
      </c>
      <c r="E372" s="430">
        <v>3.3391172163797438</v>
      </c>
      <c r="F372" s="548">
        <f t="shared" si="44"/>
        <v>0.29948035220045244</v>
      </c>
    </row>
    <row r="373" spans="2:6" x14ac:dyDescent="0.3">
      <c r="B373" s="429">
        <v>36.9</v>
      </c>
      <c r="C373" s="430">
        <v>27.723140696357532</v>
      </c>
      <c r="D373" s="548">
        <f t="shared" si="45"/>
        <v>3.6070949210000126E-2</v>
      </c>
      <c r="E373" s="430">
        <v>3.3329368868270479</v>
      </c>
      <c r="F373" s="548">
        <f t="shared" si="44"/>
        <v>0.30003568442965595</v>
      </c>
    </row>
    <row r="374" spans="2:6" x14ac:dyDescent="0.3">
      <c r="B374" s="429">
        <v>37</v>
      </c>
      <c r="C374" s="430">
        <v>27.681347496992931</v>
      </c>
      <c r="D374" s="548">
        <f t="shared" si="45"/>
        <v>3.612540900000015E-2</v>
      </c>
      <c r="E374" s="430">
        <v>3.3267339197326766</v>
      </c>
      <c r="F374" s="548">
        <f t="shared" si="44"/>
        <v>0.30059512546779099</v>
      </c>
    </row>
    <row r="375" spans="2:6" x14ac:dyDescent="0.3">
      <c r="B375" s="435">
        <v>37.1</v>
      </c>
      <c r="C375" s="436">
        <v>27.63886789106504</v>
      </c>
      <c r="D375" s="547">
        <f t="shared" si="45"/>
        <v>3.6180932010000132E-2</v>
      </c>
      <c r="E375" s="436">
        <v>3.3205089098590652</v>
      </c>
      <c r="F375" s="547">
        <f t="shared" si="44"/>
        <v>0.30115865584063251</v>
      </c>
    </row>
    <row r="376" spans="2:6" x14ac:dyDescent="0.3">
      <c r="B376" s="435">
        <v>37.200000000000003</v>
      </c>
      <c r="C376" s="436">
        <v>27.595708772798016</v>
      </c>
      <c r="D376" s="547">
        <f t="shared" si="45"/>
        <v>3.6237518240000141E-2</v>
      </c>
      <c r="E376" s="436">
        <v>3.3142624458604928</v>
      </c>
      <c r="F376" s="547">
        <f t="shared" si="44"/>
        <v>0.30172625624412996</v>
      </c>
    </row>
    <row r="377" spans="2:6" x14ac:dyDescent="0.3">
      <c r="B377" s="435">
        <v>37.299999999999997</v>
      </c>
      <c r="C377" s="436">
        <v>27.551877113258659</v>
      </c>
      <c r="D377" s="547">
        <f t="shared" si="45"/>
        <v>3.6295167690000144E-2</v>
      </c>
      <c r="E377" s="436">
        <v>3.3079951102849576</v>
      </c>
      <c r="F377" s="547">
        <f t="shared" si="44"/>
        <v>0.30229790754251079</v>
      </c>
    </row>
    <row r="378" spans="2:6" x14ac:dyDescent="0.3">
      <c r="B378" s="435">
        <v>37.4</v>
      </c>
      <c r="C378" s="436">
        <v>27.507379957719493</v>
      </c>
      <c r="D378" s="547">
        <f t="shared" si="45"/>
        <v>3.6353880360000132E-2</v>
      </c>
      <c r="E378" s="436">
        <v>3.3017074795773422</v>
      </c>
      <c r="F378" s="547">
        <f t="shared" si="44"/>
        <v>0.30287359076643938</v>
      </c>
    </row>
    <row r="379" spans="2:6" x14ac:dyDescent="0.3">
      <c r="B379" s="435">
        <v>37.5</v>
      </c>
      <c r="C379" s="436">
        <v>27.462224423014266</v>
      </c>
      <c r="D379" s="547">
        <f t="shared" si="45"/>
        <v>3.6413656250000141E-2</v>
      </c>
      <c r="E379" s="436">
        <v>3.2954001240844963</v>
      </c>
      <c r="F379" s="547">
        <f t="shared" si="44"/>
        <v>0.30345328711117064</v>
      </c>
    </row>
    <row r="380" spans="2:6" x14ac:dyDescent="0.3">
      <c r="B380" s="435">
        <v>37.6</v>
      </c>
      <c r="C380" s="436">
        <v>27.416417694887489</v>
      </c>
      <c r="D380" s="547">
        <f t="shared" si="45"/>
        <v>3.6474495360000157E-2</v>
      </c>
      <c r="E380" s="436">
        <v>3.2890736080615621</v>
      </c>
      <c r="F380" s="547">
        <f t="shared" si="44"/>
        <v>0.30403697793475554</v>
      </c>
    </row>
    <row r="381" spans="2:6" x14ac:dyDescent="0.3">
      <c r="B381" s="435">
        <v>37.700000000000003</v>
      </c>
      <c r="C381" s="436">
        <v>27.369967025339637</v>
      </c>
      <c r="D381" s="547">
        <f t="shared" si="45"/>
        <v>3.6536397690000173E-2</v>
      </c>
      <c r="E381" s="436">
        <v>3.2827284896800561</v>
      </c>
      <c r="F381" s="547">
        <f t="shared" si="44"/>
        <v>0.30462464475624751</v>
      </c>
    </row>
    <row r="382" spans="2:6" x14ac:dyDescent="0.3">
      <c r="B382" s="435">
        <v>37.799999999999997</v>
      </c>
      <c r="C382" s="436">
        <v>27.322879729969742</v>
      </c>
      <c r="D382" s="547">
        <f t="shared" si="45"/>
        <v>3.6599363240000155E-2</v>
      </c>
      <c r="E382" s="436">
        <v>3.276365321037189</v>
      </c>
      <c r="F382" s="547">
        <f t="shared" si="44"/>
        <v>0.30521626925395273</v>
      </c>
    </row>
    <row r="383" spans="2:6" x14ac:dyDescent="0.3">
      <c r="B383" s="435">
        <v>37.9</v>
      </c>
      <c r="C383" s="436">
        <v>27.275163185316956</v>
      </c>
      <c r="D383" s="547">
        <f t="shared" si="45"/>
        <v>3.6663392010000156E-2</v>
      </c>
      <c r="E383" s="436">
        <v>3.2699846481667243</v>
      </c>
      <c r="F383" s="547">
        <f t="shared" si="44"/>
        <v>0.3058118332636936</v>
      </c>
    </row>
    <row r="384" spans="2:6" x14ac:dyDescent="0.3">
      <c r="B384" s="435">
        <v>38</v>
      </c>
      <c r="C384" s="436">
        <v>27.226824826202886</v>
      </c>
      <c r="D384" s="547">
        <f t="shared" si="45"/>
        <v>3.6728484000000165E-2</v>
      </c>
      <c r="E384" s="436">
        <v>3.2635870110512002</v>
      </c>
      <c r="F384" s="547">
        <f t="shared" si="44"/>
        <v>0.30641131877709621</v>
      </c>
    </row>
    <row r="385" spans="2:6" x14ac:dyDescent="0.3">
      <c r="B385" s="429">
        <v>38.1</v>
      </c>
      <c r="C385" s="430">
        <v>27.177872143076122</v>
      </c>
      <c r="D385" s="548">
        <f t="shared" si="45"/>
        <v>3.6794639210000167E-2</v>
      </c>
      <c r="E385" s="430">
        <v>3.2571729436354606</v>
      </c>
      <c r="F385" s="548">
        <f t="shared" si="44"/>
        <v>0.30701470793990449</v>
      </c>
    </row>
    <row r="386" spans="2:6" x14ac:dyDescent="0.3">
      <c r="B386" s="429">
        <v>38.200000000000003</v>
      </c>
      <c r="C386" s="430">
        <v>27.128312679360548</v>
      </c>
      <c r="D386" s="548">
        <f t="shared" si="45"/>
        <v>3.6861857640000169E-2</v>
      </c>
      <c r="E386" s="430">
        <v>3.2507429738414988</v>
      </c>
      <c r="F386" s="548">
        <f t="shared" si="44"/>
        <v>0.30762198305031496</v>
      </c>
    </row>
    <row r="387" spans="2:6" x14ac:dyDescent="0.3">
      <c r="B387" s="429">
        <v>38.299999999999997</v>
      </c>
      <c r="C387" s="430">
        <v>27.078154028809116</v>
      </c>
      <c r="D387" s="548">
        <f t="shared" si="45"/>
        <v>3.693013929000017E-2</v>
      </c>
      <c r="E387" s="430">
        <v>3.2442976235846084</v>
      </c>
      <c r="F387" s="548">
        <f t="shared" si="44"/>
        <v>0.30823312655733015</v>
      </c>
    </row>
    <row r="388" spans="2:6" x14ac:dyDescent="0.3">
      <c r="B388" s="429">
        <v>38.4</v>
      </c>
      <c r="C388" s="430">
        <v>27.02740383286455</v>
      </c>
      <c r="D388" s="548">
        <f t="shared" si="45"/>
        <v>3.6999484160000179E-2</v>
      </c>
      <c r="E388" s="430">
        <v>3.2378374087906288</v>
      </c>
      <c r="F388" s="548">
        <f t="shared" si="44"/>
        <v>0.30884812105914611</v>
      </c>
    </row>
    <row r="389" spans="2:6" x14ac:dyDescent="0.3">
      <c r="B389" s="429">
        <v>38.5</v>
      </c>
      <c r="C389" s="430">
        <v>26.976069778028414</v>
      </c>
      <c r="D389" s="548">
        <f t="shared" si="45"/>
        <v>3.7069892250000194E-2</v>
      </c>
      <c r="E389" s="430">
        <v>3.2313628394145879</v>
      </c>
      <c r="F389" s="548">
        <f t="shared" ref="F389:F452" si="46">1/E389</f>
        <v>0.30946694930154167</v>
      </c>
    </row>
    <row r="390" spans="2:6" x14ac:dyDescent="0.3">
      <c r="B390" s="429">
        <v>38.6</v>
      </c>
      <c r="C390" s="430">
        <v>26.924159593240162</v>
      </c>
      <c r="D390" s="548">
        <f t="shared" ref="D390:D453" si="47">1/C390</f>
        <v>3.7141363560000203E-2</v>
      </c>
      <c r="E390" s="430">
        <v>3.2248744194602583</v>
      </c>
      <c r="F390" s="548">
        <f t="shared" si="46"/>
        <v>0.3100895941763116</v>
      </c>
    </row>
    <row r="391" spans="2:6" x14ac:dyDescent="0.3">
      <c r="B391" s="429">
        <v>38.700000000000003</v>
      </c>
      <c r="C391" s="430">
        <v>26.87168104726743</v>
      </c>
      <c r="D391" s="548">
        <f t="shared" si="47"/>
        <v>3.7213898090000204E-2</v>
      </c>
      <c r="E391" s="430">
        <v>3.2183726470010301</v>
      </c>
      <c r="F391" s="548">
        <f t="shared" si="46"/>
        <v>0.31071603871970144</v>
      </c>
    </row>
    <row r="392" spans="2:6" x14ac:dyDescent="0.3">
      <c r="B392" s="429">
        <v>38.799999999999997</v>
      </c>
      <c r="C392" s="430">
        <v>26.818641946109153</v>
      </c>
      <c r="D392" s="548">
        <f t="shared" si="47"/>
        <v>3.7287495840000205E-2</v>
      </c>
      <c r="E392" s="430">
        <v>3.2118580142017277</v>
      </c>
      <c r="F392" s="548">
        <f t="shared" si="46"/>
        <v>0.31134626611087574</v>
      </c>
    </row>
    <row r="393" spans="2:6" x14ac:dyDescent="0.3">
      <c r="B393" s="429">
        <v>38.9</v>
      </c>
      <c r="C393" s="430">
        <v>26.765050130412806</v>
      </c>
      <c r="D393" s="548">
        <f t="shared" si="47"/>
        <v>3.7362156810000213E-2</v>
      </c>
      <c r="E393" s="430">
        <v>3.2053310073415409</v>
      </c>
      <c r="F393" s="548">
        <f t="shared" si="46"/>
        <v>0.31198025967040038</v>
      </c>
    </row>
    <row r="394" spans="2:6" x14ac:dyDescent="0.3">
      <c r="B394" s="429">
        <v>39</v>
      </c>
      <c r="C394" s="430">
        <v>26.710913472907137</v>
      </c>
      <c r="D394" s="548">
        <f t="shared" si="47"/>
        <v>3.7437881000000221E-2</v>
      </c>
      <c r="E394" s="430">
        <v>3.198792106837995</v>
      </c>
      <c r="F394" s="548">
        <f t="shared" si="46"/>
        <v>0.31261800285874147</v>
      </c>
    </row>
    <row r="395" spans="2:6" x14ac:dyDescent="0.3">
      <c r="B395" s="435">
        <v>39.1</v>
      </c>
      <c r="C395" s="436">
        <v>26.656239875851654</v>
      </c>
      <c r="D395" s="547">
        <f t="shared" si="47"/>
        <v>3.7514668410000208E-2</v>
      </c>
      <c r="E395" s="436">
        <v>3.1922417872717479</v>
      </c>
      <c r="F395" s="547">
        <f t="shared" si="46"/>
        <v>0.31325947927479852</v>
      </c>
    </row>
    <row r="396" spans="2:6" x14ac:dyDescent="0.3">
      <c r="B396" s="435">
        <v>39.200000000000003</v>
      </c>
      <c r="C396" s="436">
        <v>26.601037268504218</v>
      </c>
      <c r="D396" s="547">
        <f t="shared" si="47"/>
        <v>3.7592519040000209E-2</v>
      </c>
      <c r="E396" s="436">
        <v>3.1856805174124969</v>
      </c>
      <c r="F396" s="547">
        <f t="shared" si="46"/>
        <v>0.313904672654441</v>
      </c>
    </row>
    <row r="397" spans="2:6" x14ac:dyDescent="0.3">
      <c r="B397" s="435">
        <v>39.299999999999997</v>
      </c>
      <c r="C397" s="436">
        <v>26.545313604607998</v>
      </c>
      <c r="D397" s="547">
        <f t="shared" si="47"/>
        <v>3.7671432890000217E-2</v>
      </c>
      <c r="E397" s="436">
        <v>3.1791087602457826</v>
      </c>
      <c r="F397" s="547">
        <f t="shared" si="46"/>
        <v>0.31455356686906433</v>
      </c>
    </row>
    <row r="398" spans="2:6" x14ac:dyDescent="0.3">
      <c r="B398" s="435">
        <v>39.4</v>
      </c>
      <c r="C398" s="436">
        <v>26.489076859898937</v>
      </c>
      <c r="D398" s="547">
        <f t="shared" si="47"/>
        <v>3.7751409960000218E-2</v>
      </c>
      <c r="E398" s="436">
        <v>3.1725269730004588</v>
      </c>
      <c r="F398" s="547">
        <f t="shared" si="46"/>
        <v>0.31520614592418639</v>
      </c>
    </row>
    <row r="399" spans="2:6" x14ac:dyDescent="0.3">
      <c r="B399" s="435">
        <v>39.5</v>
      </c>
      <c r="C399" s="436">
        <v>26.432335029634899</v>
      </c>
      <c r="D399" s="547">
        <f t="shared" si="47"/>
        <v>3.7832450250000205E-2</v>
      </c>
      <c r="E399" s="436">
        <v>3.165935607177353</v>
      </c>
      <c r="F399" s="547">
        <f t="shared" si="46"/>
        <v>0.31586239395802745</v>
      </c>
    </row>
    <row r="400" spans="2:6" x14ac:dyDescent="0.3">
      <c r="B400" s="435">
        <v>39.6</v>
      </c>
      <c r="C400" s="436">
        <v>26.375096126147689</v>
      </c>
      <c r="D400" s="547">
        <f t="shared" si="47"/>
        <v>3.7914553760000219E-2</v>
      </c>
      <c r="E400" s="436">
        <v>3.1593351085784023</v>
      </c>
      <c r="F400" s="547">
        <f t="shared" si="46"/>
        <v>0.3165222952401423</v>
      </c>
    </row>
    <row r="401" spans="2:6" x14ac:dyDescent="0.3">
      <c r="B401" s="435">
        <v>39.700000000000003</v>
      </c>
      <c r="C401" s="436">
        <v>26.317368176419087</v>
      </c>
      <c r="D401" s="547">
        <f t="shared" si="47"/>
        <v>3.7997720490000247E-2</v>
      </c>
      <c r="E401" s="436">
        <v>3.1527259173368112</v>
      </c>
      <c r="F401" s="547">
        <f t="shared" si="46"/>
        <v>0.31718583417004603</v>
      </c>
    </row>
    <row r="402" spans="2:6" x14ac:dyDescent="0.3">
      <c r="B402" s="435">
        <v>39.799999999999997</v>
      </c>
      <c r="C402" s="436">
        <v>26.259159219681852</v>
      </c>
      <c r="D402" s="547">
        <f t="shared" si="47"/>
        <v>3.8081950440000255E-2</v>
      </c>
      <c r="E402" s="436">
        <v>3.1461084679478444</v>
      </c>
      <c r="F402" s="547">
        <f t="shared" si="46"/>
        <v>0.31785299527586974</v>
      </c>
    </row>
    <row r="403" spans="2:6" x14ac:dyDescent="0.3">
      <c r="B403" s="435">
        <v>39.9</v>
      </c>
      <c r="C403" s="436">
        <v>26.200477305046689</v>
      </c>
      <c r="D403" s="547">
        <f t="shared" si="47"/>
        <v>3.8167243610000255E-2</v>
      </c>
      <c r="E403" s="436">
        <v>3.1394831893003308</v>
      </c>
      <c r="F403" s="547">
        <f t="shared" si="46"/>
        <v>0.31852376321303422</v>
      </c>
    </row>
    <row r="404" spans="2:6" x14ac:dyDescent="0.3">
      <c r="B404" s="435">
        <v>40</v>
      </c>
      <c r="C404" s="436">
        <v>24.129527302560138</v>
      </c>
      <c r="D404" s="547">
        <f t="shared" si="47"/>
        <v>4.1443000000000008E-2</v>
      </c>
      <c r="E404" s="436">
        <v>3.1328505047090092</v>
      </c>
      <c r="F404" s="547">
        <f t="shared" si="46"/>
        <v>0.3191981227629257</v>
      </c>
    </row>
    <row r="405" spans="2:6" x14ac:dyDescent="0.3">
      <c r="B405" s="429">
        <v>40.1</v>
      </c>
      <c r="C405" s="430">
        <v>24.126490664423926</v>
      </c>
      <c r="D405" s="548">
        <f t="shared" si="47"/>
        <v>4.1448216150000002E-2</v>
      </c>
      <c r="E405" s="430">
        <v>3.1262108319473172</v>
      </c>
      <c r="F405" s="548">
        <f t="shared" si="46"/>
        <v>0.31987605883161113</v>
      </c>
    </row>
    <row r="406" spans="2:6" x14ac:dyDescent="0.3">
      <c r="B406" s="429">
        <v>40.200000000000003</v>
      </c>
      <c r="C406" s="430">
        <v>24.123121750220484</v>
      </c>
      <c r="D406" s="548">
        <f t="shared" si="47"/>
        <v>4.1454004599999997E-2</v>
      </c>
      <c r="E406" s="430">
        <v>3.1195645832809742</v>
      </c>
      <c r="F406" s="548">
        <f t="shared" si="46"/>
        <v>0.32055755644855377</v>
      </c>
    </row>
    <row r="407" spans="2:6" x14ac:dyDescent="0.3">
      <c r="B407" s="429">
        <v>40.299999999999997</v>
      </c>
      <c r="C407" s="430">
        <v>24.119420838629921</v>
      </c>
      <c r="D407" s="548">
        <f t="shared" si="47"/>
        <v>4.146036535E-2</v>
      </c>
      <c r="E407" s="430">
        <v>3.1129121655021295</v>
      </c>
      <c r="F407" s="548">
        <f t="shared" si="46"/>
        <v>0.32124260076534944</v>
      </c>
    </row>
    <row r="408" spans="2:6" x14ac:dyDescent="0.3">
      <c r="B408" s="429">
        <v>40.4</v>
      </c>
      <c r="C408" s="430">
        <v>24.115388235660895</v>
      </c>
      <c r="D408" s="548">
        <f t="shared" si="47"/>
        <v>4.1467298400000005E-2</v>
      </c>
      <c r="E408" s="430">
        <v>3.1062539799640949</v>
      </c>
      <c r="F408" s="548">
        <f t="shared" si="46"/>
        <v>0.32193117705447866</v>
      </c>
    </row>
    <row r="409" spans="2:6" x14ac:dyDescent="0.3">
      <c r="B409" s="429">
        <v>40.5</v>
      </c>
      <c r="C409" s="430">
        <v>24.111024274587436</v>
      </c>
      <c r="D409" s="548">
        <f t="shared" si="47"/>
        <v>4.1474803749999997E-2</v>
      </c>
      <c r="E409" s="430">
        <v>3.0995904226166151</v>
      </c>
      <c r="F409" s="548">
        <f t="shared" si="46"/>
        <v>0.322623270708076</v>
      </c>
    </row>
    <row r="410" spans="2:6" x14ac:dyDescent="0.3">
      <c r="B410" s="429">
        <v>40.6</v>
      </c>
      <c r="C410" s="430">
        <v>24.106329315880167</v>
      </c>
      <c r="D410" s="548">
        <f t="shared" si="47"/>
        <v>4.1482881399999998E-2</v>
      </c>
      <c r="E410" s="430">
        <v>3.0929218840416857</v>
      </c>
      <c r="F410" s="548">
        <f t="shared" si="46"/>
        <v>0.32331886723671366</v>
      </c>
    </row>
    <row r="411" spans="2:6" x14ac:dyDescent="0.3">
      <c r="B411" s="429">
        <v>40.700000000000003</v>
      </c>
      <c r="C411" s="430">
        <v>24.101303747132</v>
      </c>
      <c r="D411" s="548">
        <f t="shared" si="47"/>
        <v>4.1491531350000006E-2</v>
      </c>
      <c r="E411" s="430">
        <v>3.0862487494898372</v>
      </c>
      <c r="F411" s="548">
        <f t="shared" si="46"/>
        <v>0.32401795226820324</v>
      </c>
    </row>
    <row r="412" spans="2:6" x14ac:dyDescent="0.3">
      <c r="B412" s="429">
        <v>40.799999999999997</v>
      </c>
      <c r="C412" s="430">
        <v>24.095947982978313</v>
      </c>
      <c r="D412" s="548">
        <f t="shared" si="47"/>
        <v>4.1500753600000002E-2</v>
      </c>
      <c r="E412" s="430">
        <v>3.0795713989169871</v>
      </c>
      <c r="F412" s="548">
        <f t="shared" si="46"/>
        <v>0.3247205115464043</v>
      </c>
    </row>
    <row r="413" spans="2:6" x14ac:dyDescent="0.3">
      <c r="B413" s="429">
        <v>40.9</v>
      </c>
      <c r="C413" s="430">
        <v>24.090262465011556</v>
      </c>
      <c r="D413" s="548">
        <f t="shared" si="47"/>
        <v>4.1510548150000007E-2</v>
      </c>
      <c r="E413" s="430">
        <v>3.0728902070216169</v>
      </c>
      <c r="F413" s="548">
        <f t="shared" si="46"/>
        <v>0.32542653093006041</v>
      </c>
    </row>
    <row r="414" spans="2:6" x14ac:dyDescent="0.3">
      <c r="B414" s="429">
        <v>41</v>
      </c>
      <c r="C414" s="430">
        <v>24.084247661690501</v>
      </c>
      <c r="D414" s="548">
        <f t="shared" si="47"/>
        <v>4.1520914999999999E-2</v>
      </c>
      <c r="E414" s="430">
        <v>3.0662055432824982</v>
      </c>
      <c r="F414" s="548">
        <f t="shared" si="46"/>
        <v>0.32613599639163759</v>
      </c>
    </row>
    <row r="415" spans="2:6" x14ac:dyDescent="0.3">
      <c r="B415" s="435">
        <v>41.1</v>
      </c>
      <c r="C415" s="436">
        <v>24.077904068243967</v>
      </c>
      <c r="D415" s="547">
        <f t="shared" si="47"/>
        <v>4.1531854149999999E-2</v>
      </c>
      <c r="E415" s="436">
        <v>3.0595177719967253</v>
      </c>
      <c r="F415" s="547">
        <f t="shared" si="46"/>
        <v>0.32684889401618755</v>
      </c>
    </row>
    <row r="416" spans="2:6" x14ac:dyDescent="0.3">
      <c r="B416" s="435">
        <v>41.2</v>
      </c>
      <c r="C416" s="436">
        <v>24.071232206569224</v>
      </c>
      <c r="D416" s="547">
        <f t="shared" si="47"/>
        <v>4.15433656E-2</v>
      </c>
      <c r="E416" s="436">
        <v>3.0528272523182207</v>
      </c>
      <c r="F416" s="547">
        <f t="shared" si="46"/>
        <v>0.32756521000021588</v>
      </c>
    </row>
    <row r="417" spans="2:6" x14ac:dyDescent="0.3">
      <c r="B417" s="435">
        <v>41.3</v>
      </c>
      <c r="C417" s="436">
        <v>24.064232625125015</v>
      </c>
      <c r="D417" s="547">
        <f t="shared" si="47"/>
        <v>4.1555449349999996E-2</v>
      </c>
      <c r="E417" s="436">
        <v>3.0461343382965342</v>
      </c>
      <c r="F417" s="547">
        <f t="shared" si="46"/>
        <v>0.32828493065057074</v>
      </c>
    </row>
    <row r="418" spans="2:6" x14ac:dyDescent="0.3">
      <c r="B418" s="435">
        <v>41.4</v>
      </c>
      <c r="C418" s="436">
        <v>24.056905898819238</v>
      </c>
      <c r="D418" s="547">
        <f t="shared" si="47"/>
        <v>4.1568105400000006E-2</v>
      </c>
      <c r="E418" s="436">
        <v>3.0394393789160068</v>
      </c>
      <c r="F418" s="547">
        <f t="shared" si="46"/>
        <v>0.32900804238334325</v>
      </c>
    </row>
    <row r="419" spans="2:6" x14ac:dyDescent="0.3">
      <c r="B419" s="435">
        <v>41.5</v>
      </c>
      <c r="C419" s="436">
        <v>24.049252628891448</v>
      </c>
      <c r="D419" s="547">
        <f t="shared" si="47"/>
        <v>4.1581333749999991E-2</v>
      </c>
      <c r="E419" s="436">
        <v>3.0327427181352289</v>
      </c>
      <c r="F419" s="547">
        <f t="shared" si="46"/>
        <v>0.32973453172278305</v>
      </c>
    </row>
    <row r="420" spans="2:6" x14ac:dyDescent="0.3">
      <c r="B420" s="435">
        <v>41.6</v>
      </c>
      <c r="C420" s="436">
        <v>24.041273442789983</v>
      </c>
      <c r="D420" s="547">
        <f t="shared" si="47"/>
        <v>4.1595134399999997E-2</v>
      </c>
      <c r="E420" s="436">
        <v>3.0260446949268545</v>
      </c>
      <c r="F420" s="547">
        <f t="shared" si="46"/>
        <v>0.33046438530022176</v>
      </c>
    </row>
    <row r="421" spans="2:6" x14ac:dyDescent="0.3">
      <c r="B421" s="435">
        <v>41.7</v>
      </c>
      <c r="C421" s="436">
        <v>24.032968994044101</v>
      </c>
      <c r="D421" s="547">
        <f t="shared" si="47"/>
        <v>4.1609507349999998E-2</v>
      </c>
      <c r="E421" s="436">
        <v>3.0193456433176107</v>
      </c>
      <c r="F421" s="547">
        <f t="shared" si="46"/>
        <v>0.33119758985301706</v>
      </c>
    </row>
    <row r="422" spans="2:6" x14ac:dyDescent="0.3">
      <c r="B422" s="435">
        <v>41.8</v>
      </c>
      <c r="C422" s="436">
        <v>24.024339962130817</v>
      </c>
      <c r="D422" s="547">
        <f t="shared" si="47"/>
        <v>4.16244526E-2</v>
      </c>
      <c r="E422" s="436">
        <v>3.0126458924286061</v>
      </c>
      <c r="F422" s="547">
        <f t="shared" si="46"/>
        <v>0.33193413222350626</v>
      </c>
    </row>
    <row r="423" spans="2:6" x14ac:dyDescent="0.3">
      <c r="B423" s="435">
        <v>41.9</v>
      </c>
      <c r="C423" s="436">
        <v>24.015387052336777</v>
      </c>
      <c r="D423" s="547">
        <f t="shared" si="47"/>
        <v>4.1639970150000004E-2</v>
      </c>
      <c r="E423" s="436">
        <v>3.0059457665158793</v>
      </c>
      <c r="F423" s="547">
        <f t="shared" si="46"/>
        <v>0.33267399935797126</v>
      </c>
    </row>
    <row r="424" spans="2:6" x14ac:dyDescent="0.3">
      <c r="B424" s="435">
        <v>42</v>
      </c>
      <c r="C424" s="436">
        <v>24.006110995615042</v>
      </c>
      <c r="D424" s="547">
        <f t="shared" si="47"/>
        <v>4.1656060000000002E-2</v>
      </c>
      <c r="E424" s="436">
        <v>2.9992455850111726</v>
      </c>
      <c r="F424" s="547">
        <f t="shared" si="46"/>
        <v>0.33341717830561546</v>
      </c>
    </row>
    <row r="425" spans="2:6" x14ac:dyDescent="0.3">
      <c r="B425" s="429">
        <v>42.1</v>
      </c>
      <c r="C425" s="430">
        <v>23.996512548436918</v>
      </c>
      <c r="D425" s="548">
        <f t="shared" si="47"/>
        <v>4.1672722149999994E-2</v>
      </c>
      <c r="E425" s="430">
        <v>2.9925456625628053</v>
      </c>
      <c r="F425" s="548">
        <f t="shared" si="46"/>
        <v>0.33416365621756416</v>
      </c>
    </row>
    <row r="426" spans="2:6" x14ac:dyDescent="0.3">
      <c r="B426" s="429">
        <v>42.2</v>
      </c>
      <c r="C426" s="430">
        <v>23.986592492638863</v>
      </c>
      <c r="D426" s="548">
        <f t="shared" si="47"/>
        <v>4.1689956600000001E-2</v>
      </c>
      <c r="E426" s="430">
        <v>2.9858463090769076</v>
      </c>
      <c r="F426" s="548">
        <f t="shared" si="46"/>
        <v>0.33491342034585697</v>
      </c>
    </row>
    <row r="427" spans="2:6" x14ac:dyDescent="0.3">
      <c r="B427" s="429">
        <v>42.3</v>
      </c>
      <c r="C427" s="430">
        <v>23.976351635264564</v>
      </c>
      <c r="D427" s="548">
        <f t="shared" si="47"/>
        <v>4.1707763350000003E-2</v>
      </c>
      <c r="E427" s="430">
        <v>2.9791478297586429</v>
      </c>
      <c r="F427" s="548">
        <f t="shared" si="46"/>
        <v>0.33566645804247164</v>
      </c>
    </row>
    <row r="428" spans="2:6" x14ac:dyDescent="0.3">
      <c r="B428" s="429">
        <v>42.4</v>
      </c>
      <c r="C428" s="430">
        <v>23.965790808402165</v>
      </c>
      <c r="D428" s="548">
        <f t="shared" si="47"/>
        <v>4.1726142400000006E-2</v>
      </c>
      <c r="E428" s="430">
        <v>2.9724505251536688</v>
      </c>
      <c r="F428" s="548">
        <f t="shared" si="46"/>
        <v>0.33642275675834921</v>
      </c>
    </row>
    <row r="429" spans="2:6" x14ac:dyDescent="0.3">
      <c r="B429" s="429">
        <v>42.5</v>
      </c>
      <c r="C429" s="430">
        <v>23.954910869016789</v>
      </c>
      <c r="D429" s="548">
        <f t="shared" si="47"/>
        <v>4.1745093750000004E-2</v>
      </c>
      <c r="E429" s="430">
        <v>2.9657546911897024</v>
      </c>
      <c r="F429" s="548">
        <f t="shared" si="46"/>
        <v>0.3371823040424336</v>
      </c>
    </row>
    <row r="430" spans="2:6" x14ac:dyDescent="0.3">
      <c r="B430" s="429">
        <v>42.6</v>
      </c>
      <c r="C430" s="430">
        <v>23.94371269877837</v>
      </c>
      <c r="D430" s="548">
        <f t="shared" si="47"/>
        <v>4.1764617399999995E-2</v>
      </c>
      <c r="E430" s="430">
        <v>2.9590606192182114</v>
      </c>
      <c r="F430" s="548">
        <f t="shared" si="46"/>
        <v>0.3379450875407215</v>
      </c>
    </row>
    <row r="431" spans="2:6" x14ac:dyDescent="0.3">
      <c r="B431" s="429">
        <v>42.7</v>
      </c>
      <c r="C431" s="430">
        <v>23.932197203884847</v>
      </c>
      <c r="D431" s="548">
        <f t="shared" si="47"/>
        <v>4.1784713350000009E-2</v>
      </c>
      <c r="E431" s="430">
        <v>2.9523685960561306</v>
      </c>
      <c r="F431" s="548">
        <f t="shared" si="46"/>
        <v>0.33871109499533097</v>
      </c>
    </row>
    <row r="432" spans="2:6" x14ac:dyDescent="0.3">
      <c r="B432" s="429">
        <v>42.8</v>
      </c>
      <c r="C432" s="430">
        <v>23.920365314880893</v>
      </c>
      <c r="D432" s="548">
        <f t="shared" si="47"/>
        <v>4.1805381600000004E-2</v>
      </c>
      <c r="E432" s="430">
        <v>2.9456789040277873</v>
      </c>
      <c r="F432" s="548">
        <f t="shared" si="46"/>
        <v>0.33948031424356723</v>
      </c>
    </row>
    <row r="433" spans="2:6" x14ac:dyDescent="0.3">
      <c r="B433" s="429">
        <v>42.9</v>
      </c>
      <c r="C433" s="430">
        <v>23.908217986472042</v>
      </c>
      <c r="D433" s="548">
        <f t="shared" si="47"/>
        <v>4.1826622150000006E-2</v>
      </c>
      <c r="E433" s="430">
        <v>2.9389918210067738</v>
      </c>
      <c r="F433" s="548">
        <f t="shared" si="46"/>
        <v>0.34025273321701266</v>
      </c>
    </row>
    <row r="434" spans="2:6" x14ac:dyDescent="0.3">
      <c r="B434" s="429">
        <v>43</v>
      </c>
      <c r="C434" s="430">
        <v>23.895756197334496</v>
      </c>
      <c r="D434" s="548">
        <f t="shared" si="47"/>
        <v>4.184843500000001E-2</v>
      </c>
      <c r="E434" s="430">
        <v>2.9323076204579412</v>
      </c>
      <c r="F434" s="548">
        <f t="shared" si="46"/>
        <v>0.34102833994061954</v>
      </c>
    </row>
    <row r="435" spans="2:6" x14ac:dyDescent="0.3">
      <c r="B435" s="435">
        <v>43.1</v>
      </c>
      <c r="C435" s="436">
        <v>23.882980949920555</v>
      </c>
      <c r="D435" s="547">
        <f t="shared" si="47"/>
        <v>4.1870820150000015E-2</v>
      </c>
      <c r="E435" s="436">
        <v>2.9256265714793632</v>
      </c>
      <c r="F435" s="547">
        <f t="shared" si="46"/>
        <v>0.34180712253182166</v>
      </c>
    </row>
    <row r="436" spans="2:6" x14ac:dyDescent="0.3">
      <c r="B436" s="435">
        <v>43.2</v>
      </c>
      <c r="C436" s="436">
        <v>23.869893270259784</v>
      </c>
      <c r="D436" s="547">
        <f t="shared" si="47"/>
        <v>4.1893777599999994E-2</v>
      </c>
      <c r="E436" s="436">
        <v>2.9189489388444123</v>
      </c>
      <c r="F436" s="547">
        <f t="shared" si="46"/>
        <v>0.34258906919964544</v>
      </c>
    </row>
    <row r="437" spans="2:6" x14ac:dyDescent="0.3">
      <c r="B437" s="435">
        <v>43.3</v>
      </c>
      <c r="C437" s="436">
        <v>23.856494207755926</v>
      </c>
      <c r="D437" s="547">
        <f t="shared" si="47"/>
        <v>4.1917307350000002E-2</v>
      </c>
      <c r="E437" s="436">
        <v>2.9122749830437362</v>
      </c>
      <c r="F437" s="547">
        <f t="shared" si="46"/>
        <v>0.34337416824384476</v>
      </c>
    </row>
    <row r="438" spans="2:6" x14ac:dyDescent="0.3">
      <c r="B438" s="435">
        <v>43.4</v>
      </c>
      <c r="C438" s="436">
        <v>23.842784834979813</v>
      </c>
      <c r="D438" s="547">
        <f t="shared" si="47"/>
        <v>4.1941409400000011E-2</v>
      </c>
      <c r="E438" s="436">
        <v>2.905604960327369</v>
      </c>
      <c r="F438" s="547">
        <f t="shared" si="46"/>
        <v>0.34416240805402942</v>
      </c>
    </row>
    <row r="439" spans="2:6" x14ac:dyDescent="0.3">
      <c r="B439" s="435">
        <v>43.5</v>
      </c>
      <c r="C439" s="436">
        <v>23.828766247458098</v>
      </c>
      <c r="D439" s="547">
        <f t="shared" si="47"/>
        <v>4.1966083750000008E-2</v>
      </c>
      <c r="E439" s="436">
        <v>2.8989391227466688</v>
      </c>
      <c r="F439" s="547">
        <f t="shared" si="46"/>
        <v>0.34495377710882258</v>
      </c>
    </row>
    <row r="440" spans="2:6" x14ac:dyDescent="0.3">
      <c r="B440" s="435">
        <v>43.6</v>
      </c>
      <c r="C440" s="436">
        <v>23.81443956345807</v>
      </c>
      <c r="D440" s="547">
        <f t="shared" si="47"/>
        <v>4.199133040000002E-2</v>
      </c>
      <c r="E440" s="436">
        <v>2.8922777181963313</v>
      </c>
      <c r="F440" s="547">
        <f t="shared" si="46"/>
        <v>0.34574826397501529</v>
      </c>
    </row>
    <row r="441" spans="2:6" x14ac:dyDescent="0.3">
      <c r="B441" s="435">
        <v>43.7</v>
      </c>
      <c r="C441" s="436">
        <v>23.799805923768599</v>
      </c>
      <c r="D441" s="547">
        <f t="shared" si="47"/>
        <v>4.2017149350000005E-2</v>
      </c>
      <c r="E441" s="436">
        <v>2.8856209904563404</v>
      </c>
      <c r="F441" s="547">
        <f t="shared" si="46"/>
        <v>0.34654585730673421</v>
      </c>
    </row>
    <row r="442" spans="2:6" x14ac:dyDescent="0.3">
      <c r="B442" s="435">
        <v>43.8</v>
      </c>
      <c r="C442" s="436">
        <v>23.784866491477164</v>
      </c>
      <c r="D442" s="547">
        <f t="shared" si="47"/>
        <v>4.2043540600000012E-2</v>
      </c>
      <c r="E442" s="436">
        <v>2.8789691792338643</v>
      </c>
      <c r="F442" s="547">
        <f t="shared" si="46"/>
        <v>0.34734654584461877</v>
      </c>
    </row>
    <row r="443" spans="2:6" x14ac:dyDescent="0.3">
      <c r="B443" s="435">
        <v>43.9</v>
      </c>
      <c r="C443" s="436">
        <v>23.769622451743302</v>
      </c>
      <c r="D443" s="547">
        <f t="shared" si="47"/>
        <v>4.2070504150000007E-2</v>
      </c>
      <c r="E443" s="436">
        <v>2.87232252020504</v>
      </c>
      <c r="F443" s="547">
        <f t="shared" si="46"/>
        <v>0.34815031841501393</v>
      </c>
    </row>
    <row r="444" spans="2:6" x14ac:dyDescent="0.3">
      <c r="B444" s="435">
        <v>44</v>
      </c>
      <c r="C444" s="436">
        <v>23.754075011568222</v>
      </c>
      <c r="D444" s="547">
        <f t="shared" si="47"/>
        <v>4.2098040000000024E-2</v>
      </c>
      <c r="E444" s="436">
        <v>2.8656812450567859</v>
      </c>
      <c r="F444" s="547">
        <f t="shared" si="46"/>
        <v>0.34895716392915993</v>
      </c>
    </row>
    <row r="445" spans="2:6" x14ac:dyDescent="0.3">
      <c r="B445" s="429">
        <v>44.1</v>
      </c>
      <c r="C445" s="430">
        <v>23.738225399560996</v>
      </c>
      <c r="D445" s="548">
        <f t="shared" si="47"/>
        <v>4.2126148150000021E-2</v>
      </c>
      <c r="E445" s="430">
        <v>2.8590455815284197</v>
      </c>
      <c r="F445" s="548">
        <f t="shared" si="46"/>
        <v>0.34976707138240487</v>
      </c>
    </row>
    <row r="446" spans="2:6" x14ac:dyDescent="0.3">
      <c r="B446" s="429">
        <v>44.2</v>
      </c>
      <c r="C446" s="430">
        <v>23.722074865701138</v>
      </c>
      <c r="D446" s="548">
        <f t="shared" si="47"/>
        <v>4.215482860000002E-2</v>
      </c>
      <c r="E446" s="430">
        <v>2.8524157534532737</v>
      </c>
      <c r="F446" s="548">
        <f t="shared" si="46"/>
        <v>0.35058002985341502</v>
      </c>
    </row>
    <row r="447" spans="2:6" x14ac:dyDescent="0.3">
      <c r="B447" s="429">
        <v>44.3</v>
      </c>
      <c r="C447" s="430">
        <v>23.705624681097852</v>
      </c>
      <c r="D447" s="548">
        <f t="shared" si="47"/>
        <v>4.2184081350000013E-2</v>
      </c>
      <c r="E447" s="430">
        <v>2.8457919808001155</v>
      </c>
      <c r="F447" s="548">
        <f t="shared" si="46"/>
        <v>0.35139602850340546</v>
      </c>
    </row>
    <row r="448" spans="2:6" x14ac:dyDescent="0.3">
      <c r="B448" s="429">
        <v>44.4</v>
      </c>
      <c r="C448" s="430">
        <v>23.688876137745918</v>
      </c>
      <c r="D448" s="548">
        <f t="shared" si="47"/>
        <v>4.2213906400000015E-2</v>
      </c>
      <c r="E448" s="430">
        <v>2.8391744797145488</v>
      </c>
      <c r="F448" s="548">
        <f t="shared" si="46"/>
        <v>0.35221505657536772</v>
      </c>
    </row>
    <row r="449" spans="2:6" x14ac:dyDescent="0.3">
      <c r="B449" s="429">
        <v>44.5</v>
      </c>
      <c r="C449" s="430">
        <v>23.671830548278351</v>
      </c>
      <c r="D449" s="548">
        <f t="shared" si="47"/>
        <v>4.224430375000001E-2</v>
      </c>
      <c r="E449" s="430">
        <v>2.8325634625601941</v>
      </c>
      <c r="F449" s="548">
        <f t="shared" si="46"/>
        <v>0.35303710339331867</v>
      </c>
    </row>
    <row r="450" spans="2:6" x14ac:dyDescent="0.3">
      <c r="B450" s="429">
        <v>44.6</v>
      </c>
      <c r="C450" s="430">
        <v>23.654489245715904</v>
      </c>
      <c r="D450" s="548">
        <f t="shared" si="47"/>
        <v>4.2275273400000014E-2</v>
      </c>
      <c r="E450" s="430">
        <v>2.8259591379598463</v>
      </c>
      <c r="F450" s="548">
        <f t="shared" si="46"/>
        <v>0.35386215836154417</v>
      </c>
    </row>
    <row r="451" spans="2:6" x14ac:dyDescent="0.3">
      <c r="B451" s="429">
        <v>44.7</v>
      </c>
      <c r="C451" s="430">
        <v>23.636853583213497</v>
      </c>
      <c r="D451" s="548">
        <f t="shared" si="47"/>
        <v>4.2306815350000027E-2</v>
      </c>
      <c r="E451" s="430">
        <v>2.819361710836362</v>
      </c>
      <c r="F451" s="548">
        <f t="shared" si="46"/>
        <v>0.3546902109638676</v>
      </c>
    </row>
    <row r="452" spans="2:6" x14ac:dyDescent="0.3">
      <c r="B452" s="429">
        <v>44.8</v>
      </c>
      <c r="C452" s="430">
        <v>23.618924933803704</v>
      </c>
      <c r="D452" s="548">
        <f t="shared" si="47"/>
        <v>4.2338929600000012E-2</v>
      </c>
      <c r="E452" s="430">
        <v>2.8127713824535241</v>
      </c>
      <c r="F452" s="548">
        <f t="shared" si="46"/>
        <v>0.3555212507629113</v>
      </c>
    </row>
    <row r="453" spans="2:6" x14ac:dyDescent="0.3">
      <c r="B453" s="429">
        <v>44.9</v>
      </c>
      <c r="C453" s="430">
        <v>23.600704690137231</v>
      </c>
      <c r="D453" s="548">
        <f t="shared" si="47"/>
        <v>4.237161615000002E-2</v>
      </c>
      <c r="E453" s="430">
        <v>2.8061883504566549</v>
      </c>
      <c r="F453" s="548">
        <f t="shared" ref="F453:F516" si="48">1/E453</f>
        <v>0.35635526739937773</v>
      </c>
    </row>
    <row r="454" spans="2:6" x14ac:dyDescent="0.3">
      <c r="B454" s="429">
        <v>45</v>
      </c>
      <c r="C454" s="430">
        <v>23.582194264220789</v>
      </c>
      <c r="D454" s="548">
        <f t="shared" ref="D454:D517" si="49">1/C454</f>
        <v>4.2404875000000022E-2</v>
      </c>
      <c r="E454" s="430">
        <v>2.7996128089131336</v>
      </c>
      <c r="F454" s="548">
        <f t="shared" si="48"/>
        <v>0.35719225059133097</v>
      </c>
    </row>
    <row r="455" spans="2:6" x14ac:dyDescent="0.3">
      <c r="B455" s="435">
        <v>45.1</v>
      </c>
      <c r="C455" s="436">
        <v>23.563395087152049</v>
      </c>
      <c r="D455" s="547">
        <f t="shared" si="49"/>
        <v>4.2438706150000026E-2</v>
      </c>
      <c r="E455" s="436">
        <v>2.7930449483526849</v>
      </c>
      <c r="F455" s="547">
        <f t="shared" si="48"/>
        <v>0.3580321901334928</v>
      </c>
    </row>
    <row r="456" spans="2:6" x14ac:dyDescent="0.3">
      <c r="B456" s="435">
        <v>45.2</v>
      </c>
      <c r="C456" s="436">
        <v>23.544308608852113</v>
      </c>
      <c r="D456" s="547">
        <f t="shared" si="49"/>
        <v>4.2473109600000031E-2</v>
      </c>
      <c r="E456" s="436">
        <v>2.7864849558075044</v>
      </c>
      <c r="F456" s="547">
        <f t="shared" si="48"/>
        <v>0.35887507589654538</v>
      </c>
    </row>
    <row r="457" spans="2:6" x14ac:dyDescent="0.3">
      <c r="B457" s="435">
        <v>45.3</v>
      </c>
      <c r="C457" s="436">
        <v>23.524936297795382</v>
      </c>
      <c r="D457" s="547">
        <f t="shared" si="49"/>
        <v>4.2508085350000037E-2</v>
      </c>
      <c r="E457" s="436">
        <v>2.7799330148522805</v>
      </c>
      <c r="F457" s="547">
        <f t="shared" si="48"/>
        <v>0.35972089782643119</v>
      </c>
    </row>
    <row r="458" spans="2:6" x14ac:dyDescent="0.3">
      <c r="B458" s="435">
        <v>45.4</v>
      </c>
      <c r="C458" s="436">
        <v>23.505279640737019</v>
      </c>
      <c r="D458" s="547">
        <f t="shared" si="49"/>
        <v>4.2543633400000024E-2</v>
      </c>
      <c r="E458" s="436">
        <v>2.7733893056438448</v>
      </c>
      <c r="F458" s="547">
        <f t="shared" si="48"/>
        <v>0.36056964594368374</v>
      </c>
    </row>
    <row r="459" spans="2:6" x14ac:dyDescent="0.3">
      <c r="B459" s="435">
        <v>45.5</v>
      </c>
      <c r="C459" s="436">
        <v>23.485340142437984</v>
      </c>
      <c r="D459" s="547">
        <f t="shared" si="49"/>
        <v>4.2579753750000032E-2</v>
      </c>
      <c r="E459" s="436">
        <v>2.7668540049608112</v>
      </c>
      <c r="F459" s="547">
        <f t="shared" si="48"/>
        <v>0.361421310342742</v>
      </c>
    </row>
    <row r="460" spans="2:6" x14ac:dyDescent="0.3">
      <c r="B460" s="435">
        <v>45.6</v>
      </c>
      <c r="C460" s="436">
        <v>23.465119325387938</v>
      </c>
      <c r="D460" s="547">
        <f t="shared" si="49"/>
        <v>4.2616446400000035E-2</v>
      </c>
      <c r="E460" s="436">
        <v>2.7603272862428958</v>
      </c>
      <c r="F460" s="547">
        <f t="shared" si="48"/>
        <v>0.36227588119128734</v>
      </c>
    </row>
    <row r="461" spans="2:6" x14ac:dyDescent="0.3">
      <c r="B461" s="435">
        <v>45.7</v>
      </c>
      <c r="C461" s="436">
        <v>23.444618729525846</v>
      </c>
      <c r="D461" s="547">
        <f t="shared" si="49"/>
        <v>4.2653711350000033E-2</v>
      </c>
      <c r="E461" s="436">
        <v>2.7538093196300797</v>
      </c>
      <c r="F461" s="547">
        <f t="shared" si="48"/>
        <v>0.36313334872958103</v>
      </c>
    </row>
    <row r="462" spans="2:6" x14ac:dyDescent="0.3">
      <c r="B462" s="435">
        <v>45.8</v>
      </c>
      <c r="C462" s="436">
        <v>23.42383991195857</v>
      </c>
      <c r="D462" s="547">
        <f t="shared" si="49"/>
        <v>4.2691548600000045E-2</v>
      </c>
      <c r="E462" s="436">
        <v>2.7473002720015378</v>
      </c>
      <c r="F462" s="547">
        <f t="shared" si="48"/>
        <v>0.36399370326981145</v>
      </c>
    </row>
    <row r="463" spans="2:6" x14ac:dyDescent="0.3">
      <c r="B463" s="435">
        <v>45.9</v>
      </c>
      <c r="C463" s="436">
        <v>23.402784446677476</v>
      </c>
      <c r="D463" s="547">
        <f t="shared" si="49"/>
        <v>4.2729958150000025E-2</v>
      </c>
      <c r="E463" s="436">
        <v>2.7408003070143119</v>
      </c>
      <c r="F463" s="547">
        <f t="shared" si="48"/>
        <v>0.36485693519545354</v>
      </c>
    </row>
    <row r="464" spans="2:6" x14ac:dyDescent="0.3">
      <c r="B464" s="435">
        <v>46</v>
      </c>
      <c r="C464" s="436">
        <v>23.381453924273071</v>
      </c>
      <c r="D464" s="547">
        <f t="shared" si="49"/>
        <v>4.2768940000000019E-2</v>
      </c>
      <c r="E464" s="436">
        <v>2.7343095851418568</v>
      </c>
      <c r="F464" s="547">
        <f t="shared" si="48"/>
        <v>0.36572303496062231</v>
      </c>
    </row>
    <row r="465" spans="2:6" x14ac:dyDescent="0.3">
      <c r="B465" s="429">
        <v>46.1</v>
      </c>
      <c r="C465" s="430">
        <v>23.359849951647959</v>
      </c>
      <c r="D465" s="548">
        <f t="shared" si="49"/>
        <v>4.2808494150000022E-2</v>
      </c>
      <c r="E465" s="430">
        <v>2.7278282637122362</v>
      </c>
      <c r="F465" s="548">
        <f t="shared" si="48"/>
        <v>0.36659199308944906</v>
      </c>
    </row>
    <row r="466" spans="2:6" x14ac:dyDescent="0.3">
      <c r="B466" s="429">
        <v>46.2</v>
      </c>
      <c r="C466" s="430">
        <v>23.33797415172798</v>
      </c>
      <c r="D466" s="548">
        <f t="shared" si="49"/>
        <v>4.284862060000004E-2</v>
      </c>
      <c r="E466" s="430">
        <v>2.7213564969461825</v>
      </c>
      <c r="F466" s="548">
        <f t="shared" si="48"/>
        <v>0.36746380017545199</v>
      </c>
    </row>
    <row r="467" spans="2:6" x14ac:dyDescent="0.3">
      <c r="B467" s="429">
        <v>46.3</v>
      </c>
      <c r="C467" s="430">
        <v>23.315828163171798</v>
      </c>
      <c r="D467" s="548">
        <f t="shared" si="49"/>
        <v>4.2889319350000038E-2</v>
      </c>
      <c r="E467" s="430">
        <v>2.7148944359948195</v>
      </c>
      <c r="F467" s="548">
        <f t="shared" si="48"/>
        <v>0.36833844688092621</v>
      </c>
    </row>
    <row r="468" spans="2:6" x14ac:dyDescent="0.3">
      <c r="B468" s="429">
        <v>46.4</v>
      </c>
      <c r="C468" s="430">
        <v>23.293413640078874</v>
      </c>
      <c r="D468" s="548">
        <f t="shared" si="49"/>
        <v>4.2930590400000038E-2</v>
      </c>
      <c r="E468" s="430">
        <v>2.708442228977276</v>
      </c>
      <c r="F468" s="548">
        <f t="shared" si="48"/>
        <v>0.36921592393632335</v>
      </c>
    </row>
    <row r="469" spans="2:6" x14ac:dyDescent="0.3">
      <c r="B469" s="429">
        <v>46.5</v>
      </c>
      <c r="C469" s="430">
        <v>23.270732251696103</v>
      </c>
      <c r="D469" s="548">
        <f t="shared" si="49"/>
        <v>4.2972433750000039E-2</v>
      </c>
      <c r="E469" s="430">
        <v>2.7020000210179118</v>
      </c>
      <c r="F469" s="548">
        <f t="shared" si="48"/>
        <v>0.37009622213965587</v>
      </c>
    </row>
    <row r="470" spans="2:6" x14ac:dyDescent="0.3">
      <c r="B470" s="429">
        <v>46.6</v>
      </c>
      <c r="C470" s="430">
        <v>23.247785682123052</v>
      </c>
      <c r="D470" s="548">
        <f t="shared" si="49"/>
        <v>4.3014849400000027E-2</v>
      </c>
      <c r="E470" s="430">
        <v>2.6955679542833741</v>
      </c>
      <c r="F470" s="548">
        <f t="shared" si="48"/>
        <v>0.37097933235589803</v>
      </c>
    </row>
    <row r="471" spans="2:6" x14ac:dyDescent="0.3">
      <c r="B471" s="429">
        <v>46.7</v>
      </c>
      <c r="C471" s="430">
        <v>23.224575630015913</v>
      </c>
      <c r="D471" s="548">
        <f t="shared" si="49"/>
        <v>4.3057837350000044E-2</v>
      </c>
      <c r="E471" s="430">
        <v>2.6891461680193904</v>
      </c>
      <c r="F471" s="548">
        <f t="shared" si="48"/>
        <v>0.37186524551639372</v>
      </c>
    </row>
    <row r="472" spans="2:6" x14ac:dyDescent="0.3">
      <c r="B472" s="429">
        <v>46.8</v>
      </c>
      <c r="C472" s="430">
        <v>23.201103808290409</v>
      </c>
      <c r="D472" s="548">
        <f t="shared" si="49"/>
        <v>4.3101397600000042E-2</v>
      </c>
      <c r="E472" s="430">
        <v>2.6827347985872745</v>
      </c>
      <c r="F472" s="548">
        <f t="shared" si="48"/>
        <v>0.3727539526182756</v>
      </c>
    </row>
    <row r="473" spans="2:6" x14ac:dyDescent="0.3">
      <c r="B473" s="429">
        <v>46.9</v>
      </c>
      <c r="C473" s="430">
        <v>23.177371943823452</v>
      </c>
      <c r="D473" s="548">
        <f t="shared" si="49"/>
        <v>4.3145530150000048E-2</v>
      </c>
      <c r="E473" s="430">
        <v>2.676333979500201</v>
      </c>
      <c r="F473" s="548">
        <f t="shared" si="48"/>
        <v>0.37364544472388594</v>
      </c>
    </row>
    <row r="474" spans="2:6" x14ac:dyDescent="0.3">
      <c r="B474" s="429">
        <v>47</v>
      </c>
      <c r="C474" s="430">
        <v>23.153381777154003</v>
      </c>
      <c r="D474" s="548">
        <f t="shared" si="49"/>
        <v>4.3190235000000042E-2</v>
      </c>
      <c r="E474" s="430">
        <v>2.669943841459224</v>
      </c>
      <c r="F474" s="548">
        <f t="shared" si="48"/>
        <v>0.37453971296020316</v>
      </c>
    </row>
    <row r="475" spans="2:6" x14ac:dyDescent="0.3">
      <c r="B475" s="435">
        <v>47.1</v>
      </c>
      <c r="C475" s="436">
        <v>23.129135062182883</v>
      </c>
      <c r="D475" s="547">
        <f t="shared" si="49"/>
        <v>4.3235512150000044E-2</v>
      </c>
      <c r="E475" s="436">
        <v>2.6635645123889469</v>
      </c>
      <c r="F475" s="547">
        <f t="shared" si="48"/>
        <v>0.37543674851828596</v>
      </c>
    </row>
    <row r="476" spans="2:6" x14ac:dyDescent="0.3">
      <c r="B476" s="435">
        <v>47.2</v>
      </c>
      <c r="C476" s="436">
        <v>23.104633565871897</v>
      </c>
      <c r="D476" s="547">
        <f t="shared" si="49"/>
        <v>4.3281361600000047E-2</v>
      </c>
      <c r="E476" s="436">
        <v>2.6571961174730867</v>
      </c>
      <c r="F476" s="547">
        <f t="shared" si="48"/>
        <v>0.37633654265270033</v>
      </c>
    </row>
    <row r="477" spans="2:6" x14ac:dyDescent="0.3">
      <c r="B477" s="435">
        <v>47.3</v>
      </c>
      <c r="C477" s="436">
        <v>23.079879067942183</v>
      </c>
      <c r="D477" s="547">
        <f t="shared" si="49"/>
        <v>4.3327783350000051E-2</v>
      </c>
      <c r="E477" s="436">
        <v>2.6508387791895758</v>
      </c>
      <c r="F477" s="547">
        <f t="shared" si="48"/>
        <v>0.37723908668098016</v>
      </c>
    </row>
    <row r="478" spans="2:6" x14ac:dyDescent="0.3">
      <c r="B478" s="435">
        <v>47.4</v>
      </c>
      <c r="C478" s="436">
        <v>23.054873360571968</v>
      </c>
      <c r="D478" s="547">
        <f t="shared" si="49"/>
        <v>4.3374777400000043E-2</v>
      </c>
      <c r="E478" s="436">
        <v>2.6444926173455379</v>
      </c>
      <c r="F478" s="547">
        <f t="shared" si="48"/>
        <v>0.37814437198307249</v>
      </c>
    </row>
    <row r="479" spans="2:6" x14ac:dyDescent="0.3">
      <c r="B479" s="435">
        <v>47.5</v>
      </c>
      <c r="C479" s="436">
        <v>23.02961824809374</v>
      </c>
      <c r="D479" s="547">
        <f t="shared" si="49"/>
        <v>4.3422343750000036E-2</v>
      </c>
      <c r="E479" s="436">
        <v>2.6381577491118802</v>
      </c>
      <c r="F479" s="547">
        <f t="shared" si="48"/>
        <v>0.37905239000080415</v>
      </c>
    </row>
    <row r="480" spans="2:6" x14ac:dyDescent="0.3">
      <c r="B480" s="435">
        <v>47.6</v>
      </c>
      <c r="C480" s="436">
        <v>23.004115546691029</v>
      </c>
      <c r="D480" s="547">
        <f t="shared" si="49"/>
        <v>4.3470482400000052E-2</v>
      </c>
      <c r="E480" s="436">
        <v>2.6318342890577435</v>
      </c>
      <c r="F480" s="547">
        <f t="shared" si="48"/>
        <v>0.37996313223733502</v>
      </c>
    </row>
    <row r="481" spans="2:6" x14ac:dyDescent="0.3">
      <c r="B481" s="435">
        <v>47.7</v>
      </c>
      <c r="C481" s="436">
        <v>22.978367084094835</v>
      </c>
      <c r="D481" s="547">
        <f t="shared" si="49"/>
        <v>4.3519193350000054E-2</v>
      </c>
      <c r="E481" s="436">
        <v>2.6255223491844912</v>
      </c>
      <c r="F481" s="547">
        <f t="shared" si="48"/>
        <v>0.38087659025664289</v>
      </c>
    </row>
    <row r="482" spans="2:6" x14ac:dyDescent="0.3">
      <c r="B482" s="435">
        <v>47.8</v>
      </c>
      <c r="C482" s="436">
        <v>22.95237469927968</v>
      </c>
      <c r="D482" s="547">
        <f t="shared" si="49"/>
        <v>4.3568476600000051E-2</v>
      </c>
      <c r="E482" s="436">
        <v>2.6192220389595944</v>
      </c>
      <c r="F482" s="547">
        <f t="shared" si="48"/>
        <v>0.3817927556829887</v>
      </c>
    </row>
    <row r="483" spans="2:6" x14ac:dyDescent="0.3">
      <c r="B483" s="435">
        <v>47.9</v>
      </c>
      <c r="C483" s="436">
        <v>22.926140242159597</v>
      </c>
      <c r="D483" s="547">
        <f t="shared" si="49"/>
        <v>4.3618332150000057E-2</v>
      </c>
      <c r="E483" s="436">
        <v>2.6129334653500984</v>
      </c>
      <c r="F483" s="547">
        <f t="shared" si="48"/>
        <v>0.38271162020040694</v>
      </c>
    </row>
    <row r="484" spans="2:6" x14ac:dyDescent="0.3">
      <c r="B484" s="435">
        <v>48</v>
      </c>
      <c r="C484" s="436">
        <v>22.899665573283936</v>
      </c>
      <c r="D484" s="547">
        <f t="shared" si="49"/>
        <v>4.3668760000000056E-2</v>
      </c>
      <c r="E484" s="436">
        <v>2.6066567328558894</v>
      </c>
      <c r="F484" s="547">
        <f t="shared" si="48"/>
        <v>0.38363317555218945</v>
      </c>
    </row>
    <row r="485" spans="2:6" x14ac:dyDescent="0.3">
      <c r="B485" s="429">
        <v>48.1</v>
      </c>
      <c r="C485" s="430">
        <v>22.87295256353319</v>
      </c>
      <c r="D485" s="548">
        <f t="shared" si="49"/>
        <v>4.3719760150000057E-2</v>
      </c>
      <c r="E485" s="430">
        <v>2.6003919435426628</v>
      </c>
      <c r="F485" s="548">
        <f t="shared" si="48"/>
        <v>0.38455741354037681</v>
      </c>
    </row>
    <row r="486" spans="2:6" x14ac:dyDescent="0.3">
      <c r="B486" s="429">
        <v>48.2</v>
      </c>
      <c r="C486" s="430">
        <v>22.846003093814851</v>
      </c>
      <c r="D486" s="548">
        <f t="shared" si="49"/>
        <v>4.3771332600000053E-2</v>
      </c>
      <c r="E486" s="430">
        <v>2.5941391970745666</v>
      </c>
      <c r="F486" s="548">
        <f t="shared" si="48"/>
        <v>0.38548432602526062</v>
      </c>
    </row>
    <row r="487" spans="2:6" x14ac:dyDescent="0.3">
      <c r="B487" s="429">
        <v>48.3</v>
      </c>
      <c r="C487" s="430">
        <v>22.818819054759437</v>
      </c>
      <c r="D487" s="548">
        <f t="shared" si="49"/>
        <v>4.3823477350000063E-2</v>
      </c>
      <c r="E487" s="430">
        <v>2.5878985907465797</v>
      </c>
      <c r="F487" s="548">
        <f t="shared" si="48"/>
        <v>0.38641390492488781</v>
      </c>
    </row>
    <row r="488" spans="2:6" x14ac:dyDescent="0.3">
      <c r="B488" s="429">
        <v>48.4</v>
      </c>
      <c r="C488" s="430">
        <v>22.791402346416771</v>
      </c>
      <c r="D488" s="548">
        <f t="shared" si="49"/>
        <v>4.3876194400000075E-2</v>
      </c>
      <c r="E488" s="430">
        <v>2.5816702195166368</v>
      </c>
      <c r="F488" s="548">
        <f t="shared" si="48"/>
        <v>0.38734614221456559</v>
      </c>
    </row>
    <row r="489" spans="2:6" x14ac:dyDescent="0.3">
      <c r="B489" s="429">
        <v>48.5</v>
      </c>
      <c r="C489" s="430">
        <v>22.763754877952518</v>
      </c>
      <c r="D489" s="548">
        <f t="shared" si="49"/>
        <v>4.3929483750000074E-2</v>
      </c>
      <c r="E489" s="430">
        <v>2.5754541760373937</v>
      </c>
      <c r="F489" s="548">
        <f t="shared" si="48"/>
        <v>0.38828102992638169</v>
      </c>
    </row>
    <row r="490" spans="2:6" x14ac:dyDescent="0.3">
      <c r="B490" s="429">
        <v>48.6</v>
      </c>
      <c r="C490" s="430">
        <v>22.735878567345143</v>
      </c>
      <c r="D490" s="548">
        <f t="shared" si="49"/>
        <v>4.3983345400000061E-2</v>
      </c>
      <c r="E490" s="430">
        <v>2.5692505506877694</v>
      </c>
      <c r="F490" s="548">
        <f t="shared" si="48"/>
        <v>0.38921856014872019</v>
      </c>
    </row>
    <row r="491" spans="2:6" x14ac:dyDescent="0.3">
      <c r="B491" s="429">
        <v>48.7</v>
      </c>
      <c r="C491" s="430">
        <v>22.707775341083334</v>
      </c>
      <c r="D491" s="548">
        <f t="shared" si="49"/>
        <v>4.4037779350000049E-2</v>
      </c>
      <c r="E491" s="430">
        <v>2.5630594316041759</v>
      </c>
      <c r="F491" s="548">
        <f t="shared" si="48"/>
        <v>0.39015872502578558</v>
      </c>
    </row>
    <row r="492" spans="2:6" x14ac:dyDescent="0.3">
      <c r="B492" s="429">
        <v>48.8</v>
      </c>
      <c r="C492" s="430">
        <v>22.679447133863967</v>
      </c>
      <c r="D492" s="548">
        <f t="shared" si="49"/>
        <v>4.4092785600000073E-2</v>
      </c>
      <c r="E492" s="430">
        <v>2.5568809047114445</v>
      </c>
      <c r="F492" s="548">
        <f t="shared" si="48"/>
        <v>0.39110151675713439</v>
      </c>
    </row>
    <row r="493" spans="2:6" x14ac:dyDescent="0.3">
      <c r="B493" s="429">
        <v>48.9</v>
      </c>
      <c r="C493" s="430">
        <v>22.650895888290769</v>
      </c>
      <c r="D493" s="548">
        <f t="shared" si="49"/>
        <v>4.4148364150000063E-2</v>
      </c>
      <c r="E493" s="430">
        <v>2.5507150537534513</v>
      </c>
      <c r="F493" s="548">
        <f t="shared" si="48"/>
        <v>0.39204692759721277</v>
      </c>
    </row>
    <row r="494" spans="2:6" x14ac:dyDescent="0.3">
      <c r="B494" s="429">
        <v>49</v>
      </c>
      <c r="C494" s="430">
        <v>22.622123554573509</v>
      </c>
      <c r="D494" s="548">
        <f t="shared" si="49"/>
        <v>4.420451500000009E-2</v>
      </c>
      <c r="E494" s="430">
        <v>2.5445619603235405</v>
      </c>
      <c r="F494" s="548">
        <f t="shared" si="48"/>
        <v>0.39299494985488592</v>
      </c>
    </row>
    <row r="495" spans="2:6" x14ac:dyDescent="0.3">
      <c r="B495" s="435">
        <v>49.1</v>
      </c>
      <c r="C495" s="436">
        <v>22.59313209022821</v>
      </c>
      <c r="D495" s="547">
        <f t="shared" si="49"/>
        <v>4.4261238150000083E-2</v>
      </c>
      <c r="E495" s="436">
        <v>2.5384217038944881</v>
      </c>
      <c r="F495" s="547">
        <f t="shared" si="48"/>
        <v>0.39394557589299828</v>
      </c>
    </row>
    <row r="496" spans="2:6" x14ac:dyDescent="0.3">
      <c r="B496" s="435">
        <v>49.2</v>
      </c>
      <c r="C496" s="436">
        <v>22.563923459777971</v>
      </c>
      <c r="D496" s="547">
        <f t="shared" si="49"/>
        <v>4.4318533600000078E-2</v>
      </c>
      <c r="E496" s="436">
        <v>2.5322943618483857</v>
      </c>
      <c r="F496" s="547">
        <f t="shared" si="48"/>
        <v>0.3948987981279059</v>
      </c>
    </row>
    <row r="497" spans="2:6" x14ac:dyDescent="0.3">
      <c r="B497" s="435">
        <v>49.3</v>
      </c>
      <c r="C497" s="436">
        <v>22.534499634454889</v>
      </c>
      <c r="D497" s="547">
        <f t="shared" si="49"/>
        <v>4.4376401350000066E-2</v>
      </c>
      <c r="E497" s="436">
        <v>2.5261800095060445</v>
      </c>
      <c r="F497" s="547">
        <f t="shared" si="48"/>
        <v>0.39585460902904324</v>
      </c>
    </row>
    <row r="498" spans="2:6" x14ac:dyDescent="0.3">
      <c r="B498" s="435">
        <v>49.4</v>
      </c>
      <c r="C498" s="436">
        <v>22.504862591902896</v>
      </c>
      <c r="D498" s="547">
        <f t="shared" si="49"/>
        <v>4.4434841400000084E-2</v>
      </c>
      <c r="E498" s="436">
        <v>2.5200787201562336</v>
      </c>
      <c r="F498" s="547">
        <f t="shared" si="48"/>
        <v>0.39681300111847478</v>
      </c>
    </row>
    <row r="499" spans="2:6" x14ac:dyDescent="0.3">
      <c r="B499" s="435">
        <v>49.5</v>
      </c>
      <c r="C499" s="436">
        <v>22.47501431588174</v>
      </c>
      <c r="D499" s="547">
        <f t="shared" si="49"/>
        <v>4.4493853750000069E-2</v>
      </c>
      <c r="E499" s="436">
        <v>2.5139905650845793</v>
      </c>
      <c r="F499" s="547">
        <f t="shared" si="48"/>
        <v>0.39777396697045941</v>
      </c>
    </row>
    <row r="500" spans="2:6" x14ac:dyDescent="0.3">
      <c r="B500" s="435">
        <v>49.6</v>
      </c>
      <c r="C500" s="436">
        <v>22.444956795971958</v>
      </c>
      <c r="D500" s="547">
        <f t="shared" si="49"/>
        <v>4.4553438400000089E-2</v>
      </c>
      <c r="E500" s="436">
        <v>2.5079156136021741</v>
      </c>
      <c r="F500" s="547">
        <f t="shared" si="48"/>
        <v>0.39873749921101936</v>
      </c>
    </row>
    <row r="501" spans="2:6" x14ac:dyDescent="0.3">
      <c r="B501" s="435">
        <v>49.7</v>
      </c>
      <c r="C501" s="436">
        <v>22.41469202728128</v>
      </c>
      <c r="D501" s="547">
        <f t="shared" si="49"/>
        <v>4.4613595350000083E-2</v>
      </c>
      <c r="E501" s="436">
        <v>2.5018539330739098</v>
      </c>
      <c r="F501" s="547">
        <f t="shared" si="48"/>
        <v>0.39970359051751164</v>
      </c>
    </row>
    <row r="502" spans="2:6" x14ac:dyDescent="0.3">
      <c r="B502" s="435">
        <v>49.8</v>
      </c>
      <c r="C502" s="436">
        <v>22.384222010152069</v>
      </c>
      <c r="D502" s="547">
        <f t="shared" si="49"/>
        <v>4.4674324600000086E-2</v>
      </c>
      <c r="E502" s="436">
        <v>2.4958055889465101</v>
      </c>
      <c r="F502" s="547">
        <f t="shared" si="48"/>
        <v>0.40067223361820586</v>
      </c>
    </row>
    <row r="503" spans="2:6" x14ac:dyDescent="0.3">
      <c r="B503" s="435">
        <v>49.9</v>
      </c>
      <c r="C503" s="436">
        <v>22.353548749870317</v>
      </c>
      <c r="D503" s="547">
        <f t="shared" si="49"/>
        <v>4.4735626150000075E-2</v>
      </c>
      <c r="E503" s="436">
        <v>2.4897706447763079</v>
      </c>
      <c r="F503" s="547">
        <f t="shared" si="48"/>
        <v>0.40164342129186137</v>
      </c>
    </row>
    <row r="504" spans="2:6" x14ac:dyDescent="0.3">
      <c r="B504" s="435">
        <v>50</v>
      </c>
      <c r="C504" s="436">
        <v>22.322674256375873</v>
      </c>
      <c r="D504" s="547">
        <f t="shared" si="49"/>
        <v>4.479750000000008E-2</v>
      </c>
      <c r="E504" s="436">
        <v>2.4837491622566836</v>
      </c>
      <c r="F504" s="547">
        <f t="shared" si="48"/>
        <v>0.40261714636731694</v>
      </c>
    </row>
    <row r="505" spans="2:6" x14ac:dyDescent="0.3">
      <c r="B505" s="429">
        <v>50.1</v>
      </c>
      <c r="C505" s="430">
        <v>22.291600543974308</v>
      </c>
      <c r="D505" s="548">
        <f t="shared" si="49"/>
        <v>4.485994615000008E-2</v>
      </c>
      <c r="E505" s="430">
        <v>2.4777412012452671</v>
      </c>
      <c r="F505" s="548">
        <f t="shared" si="48"/>
        <v>0.40359340172307684</v>
      </c>
    </row>
    <row r="506" spans="2:6" x14ac:dyDescent="0.3">
      <c r="B506" s="429">
        <v>50.2</v>
      </c>
      <c r="C506" s="430">
        <v>22.260329631050169</v>
      </c>
      <c r="D506" s="548">
        <f t="shared" si="49"/>
        <v>4.4922964600000101E-2</v>
      </c>
      <c r="E506" s="430">
        <v>2.4717468197908037</v>
      </c>
      <c r="F506" s="548">
        <f t="shared" si="48"/>
        <v>0.40457218028690939</v>
      </c>
    </row>
    <row r="507" spans="2:6" x14ac:dyDescent="0.3">
      <c r="B507" s="429">
        <v>50.3</v>
      </c>
      <c r="C507" s="430">
        <v>22.228863539781958</v>
      </c>
      <c r="D507" s="548">
        <f t="shared" si="49"/>
        <v>4.4986555350000089E-2</v>
      </c>
      <c r="E507" s="430">
        <v>2.4657660741598186</v>
      </c>
      <c r="F507" s="548">
        <f t="shared" si="48"/>
        <v>0.40555347503543637</v>
      </c>
    </row>
    <row r="508" spans="2:6" x14ac:dyDescent="0.3">
      <c r="B508" s="429">
        <v>50.4</v>
      </c>
      <c r="C508" s="430">
        <v>22.19720429585864</v>
      </c>
      <c r="D508" s="548">
        <f t="shared" si="49"/>
        <v>4.5050718400000099E-2</v>
      </c>
      <c r="E508" s="430">
        <v>2.4597990188628773</v>
      </c>
      <c r="F508" s="548">
        <f t="shared" si="48"/>
        <v>0.40653727899374592</v>
      </c>
    </row>
    <row r="509" spans="2:6" x14ac:dyDescent="0.3">
      <c r="B509" s="429">
        <v>50.5</v>
      </c>
      <c r="C509" s="430">
        <v>22.165353928198002</v>
      </c>
      <c r="D509" s="548">
        <f t="shared" si="49"/>
        <v>4.5115453750000103E-2</v>
      </c>
      <c r="E509" s="430">
        <v>2.4538457066806929</v>
      </c>
      <c r="F509" s="548">
        <f t="shared" si="48"/>
        <v>0.40752358523498849</v>
      </c>
    </row>
    <row r="510" spans="2:6" x14ac:dyDescent="0.3">
      <c r="B510" s="429">
        <v>50.6</v>
      </c>
      <c r="C510" s="430">
        <v>22.1333144686667</v>
      </c>
      <c r="D510" s="548">
        <f t="shared" si="49"/>
        <v>4.5180761400000088E-2</v>
      </c>
      <c r="E510" s="430">
        <v>2.4479061886898412</v>
      </c>
      <c r="F510" s="548">
        <f t="shared" si="48"/>
        <v>0.40851238687999564</v>
      </c>
    </row>
    <row r="511" spans="2:6" x14ac:dyDescent="0.3">
      <c r="B511" s="429">
        <v>50.7</v>
      </c>
      <c r="C511" s="430">
        <v>22.101087951802143</v>
      </c>
      <c r="D511" s="548">
        <f t="shared" si="49"/>
        <v>4.5246641350000109E-2</v>
      </c>
      <c r="E511" s="430">
        <v>2.4419805142883089</v>
      </c>
      <c r="F511" s="548">
        <f t="shared" si="48"/>
        <v>0.40950367709688301</v>
      </c>
    </row>
    <row r="512" spans="2:6" x14ac:dyDescent="0.3">
      <c r="B512" s="429">
        <v>50.8</v>
      </c>
      <c r="C512" s="430">
        <v>22.068676414536345</v>
      </c>
      <c r="D512" s="548">
        <f t="shared" si="49"/>
        <v>4.5313093600000097E-2</v>
      </c>
      <c r="E512" s="430">
        <v>2.4360687312206148</v>
      </c>
      <c r="F512" s="548">
        <f t="shared" si="48"/>
        <v>0.41049744910068309</v>
      </c>
    </row>
    <row r="513" spans="2:6" x14ac:dyDescent="0.3">
      <c r="B513" s="429">
        <v>50.9</v>
      </c>
      <c r="C513" s="430">
        <v>22.036081895921591</v>
      </c>
      <c r="D513" s="548">
        <f t="shared" si="49"/>
        <v>4.53801181500001E-2</v>
      </c>
      <c r="E513" s="430">
        <v>2.4301708856028346</v>
      </c>
      <c r="F513" s="548">
        <f t="shared" si="48"/>
        <v>0.41149369615295073</v>
      </c>
    </row>
    <row r="514" spans="2:6" x14ac:dyDescent="0.3">
      <c r="B514" s="429">
        <v>51</v>
      </c>
      <c r="C514" s="430">
        <v>22.003306436858217</v>
      </c>
      <c r="D514" s="548">
        <f t="shared" si="49"/>
        <v>4.5447715000000104E-2</v>
      </c>
      <c r="E514" s="430">
        <v>2.4242870219471606</v>
      </c>
      <c r="F514" s="548">
        <f t="shared" si="48"/>
        <v>0.41249241156140459</v>
      </c>
    </row>
    <row r="515" spans="2:6" x14ac:dyDescent="0.3">
      <c r="B515" s="435">
        <v>51.1</v>
      </c>
      <c r="C515" s="436">
        <v>21.970352079824373</v>
      </c>
      <c r="D515" s="547">
        <f t="shared" si="49"/>
        <v>4.5515884150000102E-2</v>
      </c>
      <c r="E515" s="436">
        <v>2.4184171831863468</v>
      </c>
      <c r="F515" s="547">
        <f t="shared" si="48"/>
        <v>0.41349358867954539</v>
      </c>
    </row>
    <row r="516" spans="2:6" x14ac:dyDescent="0.3">
      <c r="B516" s="435">
        <v>51.2</v>
      </c>
      <c r="C516" s="436">
        <v>21.937220868607888</v>
      </c>
      <c r="D516" s="547">
        <f t="shared" si="49"/>
        <v>4.5584625600000123E-2</v>
      </c>
      <c r="E516" s="436">
        <v>2.4125614106977959</v>
      </c>
      <c r="F516" s="547">
        <f t="shared" si="48"/>
        <v>0.4144972209062921</v>
      </c>
    </row>
    <row r="517" spans="2:6" x14ac:dyDescent="0.3">
      <c r="B517" s="435">
        <v>51.3</v>
      </c>
      <c r="C517" s="436">
        <v>21.903914848040326</v>
      </c>
      <c r="D517" s="547">
        <f t="shared" si="49"/>
        <v>4.565393935000011E-2</v>
      </c>
      <c r="E517" s="436">
        <v>2.4067197443273831</v>
      </c>
      <c r="F517" s="547">
        <f t="shared" ref="F517:F580" si="50">1/E517</f>
        <v>0.41550330168562044</v>
      </c>
    </row>
    <row r="518" spans="2:6" x14ac:dyDescent="0.3">
      <c r="B518" s="435">
        <v>51.4</v>
      </c>
      <c r="C518" s="436">
        <v>21.870436063733145</v>
      </c>
      <c r="D518" s="547">
        <f t="shared" ref="D518:D581" si="51">1/C518</f>
        <v>4.5723825400000112E-2</v>
      </c>
      <c r="E518" s="436">
        <v>2.4008922224130429</v>
      </c>
      <c r="F518" s="547">
        <f t="shared" si="50"/>
        <v>0.41651182450619922</v>
      </c>
    </row>
    <row r="519" spans="2:6" x14ac:dyDescent="0.3">
      <c r="B519" s="435">
        <v>51.5</v>
      </c>
      <c r="C519" s="436">
        <v>21.836786561816186</v>
      </c>
      <c r="D519" s="547">
        <f t="shared" si="51"/>
        <v>4.5794283750000123E-2</v>
      </c>
      <c r="E519" s="436">
        <v>2.395078881808014</v>
      </c>
      <c r="F519" s="547">
        <f t="shared" si="50"/>
        <v>0.41752278290104289</v>
      </c>
    </row>
    <row r="520" spans="2:6" x14ac:dyDescent="0.3">
      <c r="B520" s="435">
        <v>51.6</v>
      </c>
      <c r="C520" s="436">
        <v>21.802968388678419</v>
      </c>
      <c r="D520" s="547">
        <f t="shared" si="51"/>
        <v>4.5865314400000134E-2</v>
      </c>
      <c r="E520" s="436">
        <v>2.3892797579039144</v>
      </c>
      <c r="F520" s="547">
        <f t="shared" si="50"/>
        <v>0.4185361704471508</v>
      </c>
    </row>
    <row r="521" spans="2:6" x14ac:dyDescent="0.3">
      <c r="B521" s="435">
        <v>51.7</v>
      </c>
      <c r="C521" s="436">
        <v>21.768983590711002</v>
      </c>
      <c r="D521" s="547">
        <f t="shared" si="51"/>
        <v>4.5936917350000113E-2</v>
      </c>
      <c r="E521" s="436">
        <v>2.3834948846535005</v>
      </c>
      <c r="F521" s="547">
        <f t="shared" si="50"/>
        <v>0.41955198076515887</v>
      </c>
    </row>
    <row r="522" spans="2:6" x14ac:dyDescent="0.3">
      <c r="B522" s="435">
        <v>51.8</v>
      </c>
      <c r="C522" s="436">
        <v>21.734834214052661</v>
      </c>
      <c r="D522" s="547">
        <f t="shared" si="51"/>
        <v>4.6009092600000134E-2</v>
      </c>
      <c r="E522" s="436">
        <v>2.3777242945931221</v>
      </c>
      <c r="F522" s="547">
        <f t="shared" si="50"/>
        <v>0.42057020751900115</v>
      </c>
    </row>
    <row r="523" spans="2:6" x14ac:dyDescent="0.3">
      <c r="B523" s="435">
        <v>51.9</v>
      </c>
      <c r="C523" s="436">
        <v>21.700522304337653</v>
      </c>
      <c r="D523" s="547">
        <f t="shared" si="51"/>
        <v>4.6081840150000122E-2</v>
      </c>
      <c r="E523" s="436">
        <v>2.3719680188650063</v>
      </c>
      <c r="F523" s="547">
        <f t="shared" si="50"/>
        <v>0.42159084441555961</v>
      </c>
    </row>
    <row r="524" spans="2:6" x14ac:dyDescent="0.3">
      <c r="B524" s="435">
        <v>52</v>
      </c>
      <c r="C524" s="436">
        <v>21.666049906445938</v>
      </c>
      <c r="D524" s="547">
        <f t="shared" si="51"/>
        <v>4.6155160000000126E-2</v>
      </c>
      <c r="E524" s="436">
        <v>2.3662260872392107</v>
      </c>
      <c r="F524" s="547">
        <f t="shared" si="50"/>
        <v>0.42261388520432885</v>
      </c>
    </row>
    <row r="525" spans="2:6" x14ac:dyDescent="0.3">
      <c r="B525" s="429">
        <v>52.1</v>
      </c>
      <c r="C525" s="430">
        <v>21.63141906425605</v>
      </c>
      <c r="D525" s="548">
        <f t="shared" si="51"/>
        <v>4.622905215000013E-2</v>
      </c>
      <c r="E525" s="430">
        <v>2.3604985281353117</v>
      </c>
      <c r="F525" s="548">
        <f t="shared" si="50"/>
        <v>0.42363932367708584</v>
      </c>
    </row>
    <row r="526" spans="2:6" x14ac:dyDescent="0.3">
      <c r="B526" s="429">
        <v>52.2</v>
      </c>
      <c r="C526" s="430">
        <v>21.596631820400383</v>
      </c>
      <c r="D526" s="548">
        <f t="shared" si="51"/>
        <v>4.6303516600000122E-2</v>
      </c>
      <c r="E526" s="430">
        <v>2.3547853686439182</v>
      </c>
      <c r="F526" s="548">
        <f t="shared" si="50"/>
        <v>0.42466715366754781</v>
      </c>
    </row>
    <row r="527" spans="2:6" x14ac:dyDescent="0.3">
      <c r="B527" s="429">
        <v>52.3</v>
      </c>
      <c r="C527" s="430">
        <v>21.561690216023031</v>
      </c>
      <c r="D527" s="548">
        <f t="shared" si="51"/>
        <v>4.6378553350000129E-2</v>
      </c>
      <c r="E527" s="430">
        <v>2.3490866345478207</v>
      </c>
      <c r="F527" s="548">
        <f t="shared" si="50"/>
        <v>0.4256973690510531</v>
      </c>
    </row>
    <row r="528" spans="2:6" x14ac:dyDescent="0.3">
      <c r="B528" s="429">
        <v>52.4</v>
      </c>
      <c r="C528" s="430">
        <v>21.526596290540304</v>
      </c>
      <c r="D528" s="548">
        <f t="shared" si="51"/>
        <v>4.6454162400000144E-2</v>
      </c>
      <c r="E528" s="430">
        <v>2.3434023503429793</v>
      </c>
      <c r="F528" s="548">
        <f t="shared" si="50"/>
        <v>0.42672996374422878</v>
      </c>
    </row>
    <row r="529" spans="2:6" x14ac:dyDescent="0.3">
      <c r="B529" s="429">
        <v>52.5</v>
      </c>
      <c r="C529" s="430">
        <v>21.491352081403811</v>
      </c>
      <c r="D529" s="548">
        <f t="shared" si="51"/>
        <v>4.6530343750000126E-2</v>
      </c>
      <c r="E529" s="430">
        <v>2.3377325392591795</v>
      </c>
      <c r="F529" s="548">
        <f t="shared" si="50"/>
        <v>0.42776493170467528</v>
      </c>
    </row>
    <row r="530" spans="2:6" x14ac:dyDescent="0.3">
      <c r="B530" s="429">
        <v>52.6</v>
      </c>
      <c r="C530" s="430">
        <v>21.45595962386615</v>
      </c>
      <c r="D530" s="548">
        <f t="shared" si="51"/>
        <v>4.6607097400000137E-2</v>
      </c>
      <c r="E530" s="430">
        <v>2.3320772232805207</v>
      </c>
      <c r="F530" s="548">
        <f t="shared" si="50"/>
        <v>0.42880226693064016</v>
      </c>
    </row>
    <row r="531" spans="2:6" x14ac:dyDescent="0.3">
      <c r="B531" s="429">
        <v>52.7</v>
      </c>
      <c r="C531" s="430">
        <v>21.420420950749453</v>
      </c>
      <c r="D531" s="548">
        <f t="shared" si="51"/>
        <v>4.6684423350000143E-2</v>
      </c>
      <c r="E531" s="430">
        <v>2.3264364231655823</v>
      </c>
      <c r="F531" s="548">
        <f t="shared" si="50"/>
        <v>0.4298419634607078</v>
      </c>
    </row>
    <row r="532" spans="2:6" x14ac:dyDescent="0.3">
      <c r="B532" s="429">
        <v>52.8</v>
      </c>
      <c r="C532" s="430">
        <v>21.384738092216466</v>
      </c>
      <c r="D532" s="548">
        <f t="shared" si="51"/>
        <v>4.6762321600000149E-2</v>
      </c>
      <c r="E532" s="430">
        <v>2.3208101584674039</v>
      </c>
      <c r="F532" s="548">
        <f t="shared" si="50"/>
        <v>0.43088401537348109</v>
      </c>
    </row>
    <row r="533" spans="2:6" x14ac:dyDescent="0.3">
      <c r="B533" s="429">
        <v>52.9</v>
      </c>
      <c r="C533" s="430">
        <v>21.348913075544491</v>
      </c>
      <c r="D533" s="548">
        <f t="shared" si="51"/>
        <v>4.684079215000015E-2</v>
      </c>
      <c r="E533" s="430">
        <v>2.3151984475531533</v>
      </c>
      <c r="F533" s="548">
        <f t="shared" si="50"/>
        <v>0.43192841678727911</v>
      </c>
    </row>
    <row r="534" spans="2:6" x14ac:dyDescent="0.3">
      <c r="B534" s="429">
        <v>53</v>
      </c>
      <c r="C534" s="430">
        <v>21.312947924902062</v>
      </c>
      <c r="D534" s="548">
        <f t="shared" si="51"/>
        <v>4.6919835000000132E-2</v>
      </c>
      <c r="E534" s="430">
        <v>2.3096013076236184</v>
      </c>
      <c r="F534" s="548">
        <f t="shared" si="50"/>
        <v>0.43297516185982515</v>
      </c>
    </row>
    <row r="535" spans="2:6" x14ac:dyDescent="0.3">
      <c r="B535" s="435">
        <v>53.1</v>
      </c>
      <c r="C535" s="436">
        <v>21.276844661128379</v>
      </c>
      <c r="D535" s="547">
        <f t="shared" si="51"/>
        <v>4.6999450150000142E-2</v>
      </c>
      <c r="E535" s="436">
        <v>2.3040187547324447</v>
      </c>
      <c r="F535" s="547">
        <f t="shared" si="50"/>
        <v>0.43402424478794033</v>
      </c>
    </row>
    <row r="536" spans="2:6" x14ac:dyDescent="0.3">
      <c r="B536" s="435">
        <v>53.2</v>
      </c>
      <c r="C536" s="436">
        <v>21.240605301515682</v>
      </c>
      <c r="D536" s="547">
        <f t="shared" si="51"/>
        <v>4.707963760000014E-2</v>
      </c>
      <c r="E536" s="436">
        <v>2.2984508038050775</v>
      </c>
      <c r="F536" s="547">
        <f t="shared" si="50"/>
        <v>0.43507565980725077</v>
      </c>
    </row>
    <row r="537" spans="2:6" x14ac:dyDescent="0.3">
      <c r="B537" s="435">
        <v>53.3</v>
      </c>
      <c r="C537" s="436">
        <v>21.204231859594298</v>
      </c>
      <c r="D537" s="547">
        <f t="shared" si="51"/>
        <v>4.7160397350000167E-2</v>
      </c>
      <c r="E537" s="436">
        <v>2.2928974686575456</v>
      </c>
      <c r="F537" s="547">
        <f t="shared" si="50"/>
        <v>0.43612940119188315</v>
      </c>
    </row>
    <row r="538" spans="2:6" x14ac:dyDescent="0.3">
      <c r="B538" s="435">
        <v>53.4</v>
      </c>
      <c r="C538" s="436">
        <v>21.167726344920734</v>
      </c>
      <c r="D538" s="547">
        <f t="shared" si="51"/>
        <v>4.7241729400000168E-2</v>
      </c>
      <c r="E538" s="436">
        <v>2.2873587620149642</v>
      </c>
      <c r="F538" s="547">
        <f t="shared" si="50"/>
        <v>0.43718546325417135</v>
      </c>
    </row>
    <row r="539" spans="2:6" x14ac:dyDescent="0.3">
      <c r="B539" s="435">
        <v>53.5</v>
      </c>
      <c r="C539" s="436">
        <v>21.131090762868496</v>
      </c>
      <c r="D539" s="547">
        <f t="shared" si="51"/>
        <v>4.7323633750000149E-2</v>
      </c>
      <c r="E539" s="436">
        <v>2.2818346955298012</v>
      </c>
      <c r="F539" s="547">
        <f t="shared" si="50"/>
        <v>0.4382438403443672</v>
      </c>
    </row>
    <row r="540" spans="2:6" x14ac:dyDescent="0.3">
      <c r="B540" s="435">
        <v>53.6</v>
      </c>
      <c r="C540" s="436">
        <v>21.094327114421876</v>
      </c>
      <c r="D540" s="547">
        <f t="shared" si="51"/>
        <v>4.7406110400000145E-2</v>
      </c>
      <c r="E540" s="436">
        <v>2.2763252797999574</v>
      </c>
      <c r="F540" s="547">
        <f t="shared" si="50"/>
        <v>0.43930452685034521</v>
      </c>
    </row>
    <row r="541" spans="2:6" x14ac:dyDescent="0.3">
      <c r="B541" s="435">
        <v>53.7</v>
      </c>
      <c r="C541" s="436">
        <v>21.057437395972698</v>
      </c>
      <c r="D541" s="547">
        <f t="shared" si="51"/>
        <v>4.7489159350000164E-2</v>
      </c>
      <c r="E541" s="436">
        <v>2.2708305243865627</v>
      </c>
      <c r="F541" s="547">
        <f t="shared" si="50"/>
        <v>0.44036751719732048</v>
      </c>
    </row>
    <row r="542" spans="2:6" x14ac:dyDescent="0.3">
      <c r="B542" s="435">
        <v>53.8</v>
      </c>
      <c r="C542" s="436">
        <v>21.020423599119969</v>
      </c>
      <c r="D542" s="547">
        <f t="shared" si="51"/>
        <v>4.7572780600000163E-2</v>
      </c>
      <c r="E542" s="436">
        <v>2.265350437831569</v>
      </c>
      <c r="F542" s="547">
        <f t="shared" si="50"/>
        <v>0.44143280584756528</v>
      </c>
    </row>
    <row r="543" spans="2:6" x14ac:dyDescent="0.3">
      <c r="B543" s="435">
        <v>53.9</v>
      </c>
      <c r="C543" s="436">
        <v>20.983287710472414</v>
      </c>
      <c r="D543" s="547">
        <f t="shared" si="51"/>
        <v>4.7656974150000163E-2</v>
      </c>
      <c r="E543" s="436">
        <v>2.2598850276751485</v>
      </c>
      <c r="F543" s="547">
        <f t="shared" si="50"/>
        <v>0.44250038730012192</v>
      </c>
    </row>
    <row r="544" spans="2:6" x14ac:dyDescent="0.3">
      <c r="B544" s="435">
        <v>54</v>
      </c>
      <c r="C544" s="436">
        <v>20.946031711454093</v>
      </c>
      <c r="D544" s="547">
        <f t="shared" si="51"/>
        <v>4.7741740000000171E-2</v>
      </c>
      <c r="E544" s="436">
        <v>2.2544343004727847</v>
      </c>
      <c r="F544" s="547">
        <f t="shared" si="50"/>
        <v>0.44357025609053535</v>
      </c>
    </row>
    <row r="545" spans="2:6" x14ac:dyDescent="0.3">
      <c r="B545" s="429">
        <v>54.1</v>
      </c>
      <c r="C545" s="430">
        <v>20.908657578112926</v>
      </c>
      <c r="D545" s="548">
        <f t="shared" si="51"/>
        <v>4.782707815000016E-2</v>
      </c>
      <c r="E545" s="430">
        <v>2.2489982618122752</v>
      </c>
      <c r="F545" s="548">
        <f t="shared" si="50"/>
        <v>0.44464240679056177</v>
      </c>
    </row>
    <row r="546" spans="2:6" x14ac:dyDescent="0.3">
      <c r="B546" s="429">
        <v>54.2</v>
      </c>
      <c r="C546" s="430">
        <v>20.87116728093218</v>
      </c>
      <c r="D546" s="548">
        <f t="shared" si="51"/>
        <v>4.7912988600000164E-2</v>
      </c>
      <c r="E546" s="430">
        <v>2.2435769163303538</v>
      </c>
      <c r="F546" s="548">
        <f t="shared" si="50"/>
        <v>0.44571683400791229</v>
      </c>
    </row>
    <row r="547" spans="2:6" x14ac:dyDescent="0.3">
      <c r="B547" s="429">
        <v>54.3</v>
      </c>
      <c r="C547" s="430">
        <v>20.83356278464505</v>
      </c>
      <c r="D547" s="548">
        <f t="shared" si="51"/>
        <v>4.7999471350000177E-2</v>
      </c>
      <c r="E547" s="430">
        <v>2.2381702677292368</v>
      </c>
      <c r="F547" s="548">
        <f t="shared" si="50"/>
        <v>0.44679353238597092</v>
      </c>
    </row>
    <row r="548" spans="2:6" x14ac:dyDescent="0.3">
      <c r="B548" s="429">
        <v>54.4</v>
      </c>
      <c r="C548" s="430">
        <v>20.795846048052166</v>
      </c>
      <c r="D548" s="548">
        <f t="shared" si="51"/>
        <v>4.8086526400000183E-2</v>
      </c>
      <c r="E548" s="430">
        <v>2.2327783187928865</v>
      </c>
      <c r="F548" s="548">
        <f t="shared" si="50"/>
        <v>0.4478724966035289</v>
      </c>
    </row>
    <row r="549" spans="2:6" x14ac:dyDescent="0.3">
      <c r="B549" s="429">
        <v>54.5</v>
      </c>
      <c r="C549" s="430">
        <v>20.758019023842138</v>
      </c>
      <c r="D549" s="548">
        <f t="shared" si="51"/>
        <v>4.8174153750000191E-2</v>
      </c>
      <c r="E549" s="430">
        <v>2.2274010714030519</v>
      </c>
      <c r="F549" s="548">
        <f t="shared" si="50"/>
        <v>0.44895372137452311</v>
      </c>
    </row>
    <row r="550" spans="2:6" x14ac:dyDescent="0.3">
      <c r="B550" s="429">
        <v>54.6</v>
      </c>
      <c r="C550" s="430">
        <v>20.720083658415138</v>
      </c>
      <c r="D550" s="548">
        <f t="shared" si="51"/>
        <v>4.826235340000018E-2</v>
      </c>
      <c r="E550" s="430">
        <v>2.2220385265551603</v>
      </c>
      <c r="F550" s="548">
        <f t="shared" si="50"/>
        <v>0.45003720144776516</v>
      </c>
    </row>
    <row r="551" spans="2:6" x14ac:dyDescent="0.3">
      <c r="B551" s="429">
        <v>54.7</v>
      </c>
      <c r="C551" s="430">
        <v>20.682041891709478</v>
      </c>
      <c r="D551" s="548">
        <f t="shared" si="51"/>
        <v>4.835112535000019E-2</v>
      </c>
      <c r="E551" s="430">
        <v>2.2166906843738978</v>
      </c>
      <c r="F551" s="548">
        <f t="shared" si="50"/>
        <v>0.45112293160669326</v>
      </c>
    </row>
    <row r="552" spans="2:6" x14ac:dyDescent="0.3">
      <c r="B552" s="429">
        <v>54.8</v>
      </c>
      <c r="C552" s="430">
        <v>20.64389565703129</v>
      </c>
      <c r="D552" s="548">
        <f t="shared" si="51"/>
        <v>4.8440469600000181E-2</v>
      </c>
      <c r="E552" s="430">
        <v>2.2113575441287123</v>
      </c>
      <c r="F552" s="548">
        <f t="shared" si="50"/>
        <v>0.4522109066691003</v>
      </c>
    </row>
    <row r="553" spans="2:6" x14ac:dyDescent="0.3">
      <c r="B553" s="429">
        <v>54.9</v>
      </c>
      <c r="C553" s="430">
        <v>20.605646880887139</v>
      </c>
      <c r="D553" s="548">
        <f t="shared" si="51"/>
        <v>4.8530386150000195E-2</v>
      </c>
      <c r="E553" s="430">
        <v>2.2060391042489917</v>
      </c>
      <c r="F553" s="548">
        <f t="shared" si="50"/>
        <v>0.453301121486889</v>
      </c>
    </row>
    <row r="554" spans="2:6" x14ac:dyDescent="0.3">
      <c r="B554" s="429">
        <v>55</v>
      </c>
      <c r="C554" s="430">
        <v>20.567297482819797</v>
      </c>
      <c r="D554" s="548">
        <f t="shared" si="51"/>
        <v>4.8620875000000195E-2</v>
      </c>
      <c r="E554" s="430">
        <v>2.2007353623391142</v>
      </c>
      <c r="F554" s="548">
        <f t="shared" si="50"/>
        <v>0.45439357094581401</v>
      </c>
    </row>
    <row r="555" spans="2:6" x14ac:dyDescent="0.3">
      <c r="B555" s="435">
        <v>55.1</v>
      </c>
      <c r="C555" s="436">
        <v>20.528849375246924</v>
      </c>
      <c r="D555" s="547">
        <f t="shared" si="51"/>
        <v>4.8711936150000218E-2</v>
      </c>
      <c r="E555" s="436">
        <v>2.1954463151932804</v>
      </c>
      <c r="F555" s="547">
        <f t="shared" si="50"/>
        <v>0.45548824996522996</v>
      </c>
    </row>
    <row r="556" spans="2:6" x14ac:dyDescent="0.3">
      <c r="B556" s="435">
        <v>55.2</v>
      </c>
      <c r="C556" s="436">
        <v>20.490304463302945</v>
      </c>
      <c r="D556" s="547">
        <f t="shared" si="51"/>
        <v>4.88035696000002E-2</v>
      </c>
      <c r="E556" s="436">
        <v>2.1901719588101263</v>
      </c>
      <c r="F556" s="547">
        <f t="shared" si="50"/>
        <v>0.45658515349784623</v>
      </c>
    </row>
    <row r="557" spans="2:6" x14ac:dyDescent="0.3">
      <c r="B557" s="435">
        <v>55.3</v>
      </c>
      <c r="C557" s="436">
        <v>20.451664644683781</v>
      </c>
      <c r="D557" s="547">
        <f t="shared" si="51"/>
        <v>4.8895775350000212E-2</v>
      </c>
      <c r="E557" s="436">
        <v>2.1849122884071774</v>
      </c>
      <c r="F557" s="547">
        <f t="shared" si="50"/>
        <v>0.45768427652947563</v>
      </c>
    </row>
    <row r="558" spans="2:6" x14ac:dyDescent="0.3">
      <c r="B558" s="435">
        <v>55.4</v>
      </c>
      <c r="C558" s="436">
        <v>20.412931809494822</v>
      </c>
      <c r="D558" s="547">
        <f t="shared" si="51"/>
        <v>4.8988553400000211E-2</v>
      </c>
      <c r="E558" s="436">
        <v>2.1796672984350418</v>
      </c>
      <c r="F558" s="547">
        <f t="shared" si="50"/>
        <v>0.45878561407880014</v>
      </c>
    </row>
    <row r="559" spans="2:6" x14ac:dyDescent="0.3">
      <c r="B559" s="435">
        <v>55.5</v>
      </c>
      <c r="C559" s="436">
        <v>20.374107840101775</v>
      </c>
      <c r="D559" s="547">
        <f t="shared" si="51"/>
        <v>4.9081903750000211E-2</v>
      </c>
      <c r="E559" s="436">
        <v>2.174436982591494</v>
      </c>
      <c r="F559" s="547">
        <f t="shared" si="50"/>
        <v>0.45988916119712053</v>
      </c>
    </row>
    <row r="560" spans="2:6" x14ac:dyDescent="0.3">
      <c r="B560" s="435">
        <v>55.6</v>
      </c>
      <c r="C560" s="436">
        <v>20.335194610984626</v>
      </c>
      <c r="D560" s="547">
        <f t="shared" si="51"/>
        <v>4.9175826400000219E-2</v>
      </c>
      <c r="E560" s="436">
        <v>2.1692213338353281</v>
      </c>
      <c r="F560" s="547">
        <f t="shared" si="50"/>
        <v>0.46099491296811712</v>
      </c>
    </row>
    <row r="561" spans="2:6" x14ac:dyDescent="0.3">
      <c r="B561" s="435">
        <v>55.7</v>
      </c>
      <c r="C561" s="436">
        <v>20.296193988594634</v>
      </c>
      <c r="D561" s="547">
        <f t="shared" si="51"/>
        <v>4.9270321350000201E-2</v>
      </c>
      <c r="E561" s="436">
        <v>2.1640203443999955</v>
      </c>
      <c r="F561" s="547">
        <f t="shared" si="50"/>
        <v>0.46210286450761801</v>
      </c>
    </row>
    <row r="562" spans="2:6" x14ac:dyDescent="0.3">
      <c r="B562" s="435">
        <v>55.8</v>
      </c>
      <c r="C562" s="436">
        <v>20.257107831214274</v>
      </c>
      <c r="D562" s="547">
        <f t="shared" si="51"/>
        <v>4.9365388600000205E-2</v>
      </c>
      <c r="E562" s="436">
        <v>2.1588340058070941</v>
      </c>
      <c r="F562" s="547">
        <f t="shared" si="50"/>
        <v>0.46321301096336193</v>
      </c>
    </row>
    <row r="563" spans="2:6" x14ac:dyDescent="0.3">
      <c r="B563" s="435">
        <v>55.9</v>
      </c>
      <c r="C563" s="436">
        <v>20.217937988820307</v>
      </c>
      <c r="D563" s="547">
        <f t="shared" si="51"/>
        <v>4.9461028150000218E-2</v>
      </c>
      <c r="E563" s="436">
        <v>2.1536623088796651</v>
      </c>
      <c r="F563" s="547">
        <f t="shared" si="50"/>
        <v>0.46432534751476423</v>
      </c>
    </row>
    <row r="564" spans="2:6" x14ac:dyDescent="0.3">
      <c r="B564" s="435">
        <v>56</v>
      </c>
      <c r="C564" s="436">
        <v>20.178686302949792</v>
      </c>
      <c r="D564" s="547">
        <f t="shared" si="51"/>
        <v>4.9557240000000218E-2</v>
      </c>
      <c r="E564" s="436">
        <v>2.1485052437553098</v>
      </c>
      <c r="F564" s="547">
        <f t="shared" si="50"/>
        <v>0.46543986937268494</v>
      </c>
    </row>
    <row r="565" spans="2:6" x14ac:dyDescent="0.3">
      <c r="B565" s="429">
        <v>56.1</v>
      </c>
      <c r="C565" s="430">
        <v>20.139354606569093</v>
      </c>
      <c r="D565" s="548">
        <f t="shared" si="51"/>
        <v>4.9654024150000226E-2</v>
      </c>
      <c r="E565" s="430">
        <v>2.1433627998991023</v>
      </c>
      <c r="F565" s="548">
        <f t="shared" si="50"/>
        <v>0.46655657177920346</v>
      </c>
    </row>
    <row r="566" spans="2:6" x14ac:dyDescent="0.3">
      <c r="B566" s="429">
        <v>56.2</v>
      </c>
      <c r="C566" s="430">
        <v>20.099944723945917</v>
      </c>
      <c r="D566" s="548">
        <f t="shared" si="51"/>
        <v>4.9751380600000235E-2</v>
      </c>
      <c r="E566" s="430">
        <v>2.138234966116316</v>
      </c>
      <c r="F566" s="548">
        <f t="shared" si="50"/>
        <v>0.4676754500073973</v>
      </c>
    </row>
    <row r="567" spans="2:6" x14ac:dyDescent="0.3">
      <c r="B567" s="429">
        <v>56.3</v>
      </c>
      <c r="C567" s="430">
        <v>20.060458470524335</v>
      </c>
      <c r="D567" s="548">
        <f t="shared" si="51"/>
        <v>4.9849309350000232E-2</v>
      </c>
      <c r="E567" s="430">
        <v>2.1331217305650898</v>
      </c>
      <c r="F567" s="548">
        <f t="shared" si="50"/>
        <v>0.46879649936109735</v>
      </c>
    </row>
    <row r="568" spans="2:6" x14ac:dyDescent="0.3">
      <c r="B568" s="429">
        <v>56.4</v>
      </c>
      <c r="C568" s="430">
        <v>20.02089765280272</v>
      </c>
      <c r="D568" s="548">
        <f t="shared" si="51"/>
        <v>4.9947810400000237E-2</v>
      </c>
      <c r="E568" s="430">
        <v>2.1280230807686906</v>
      </c>
      <c r="F568" s="548">
        <f t="shared" si="50"/>
        <v>0.46991971517469494</v>
      </c>
    </row>
    <row r="569" spans="2:6" x14ac:dyDescent="0.3">
      <c r="B569" s="429">
        <v>56.5</v>
      </c>
      <c r="C569" s="430">
        <v>19.981264068214742</v>
      </c>
      <c r="D569" s="548">
        <f t="shared" si="51"/>
        <v>5.0046883750000236E-2</v>
      </c>
      <c r="E569" s="430">
        <v>2.1229390036278462</v>
      </c>
      <c r="F569" s="548">
        <f t="shared" si="50"/>
        <v>0.47104509281289803</v>
      </c>
    </row>
    <row r="570" spans="2:6" x14ac:dyDescent="0.3">
      <c r="B570" s="429">
        <v>56.6</v>
      </c>
      <c r="C570" s="430">
        <v>19.941559505013224</v>
      </c>
      <c r="D570" s="548">
        <f t="shared" si="51"/>
        <v>5.0146529400000243E-2</v>
      </c>
      <c r="E570" s="430">
        <v>2.1178694854327658</v>
      </c>
      <c r="F570" s="548">
        <f t="shared" si="50"/>
        <v>0.47217262767051948</v>
      </c>
    </row>
    <row r="571" spans="2:6" x14ac:dyDescent="0.3">
      <c r="B571" s="429">
        <v>56.7</v>
      </c>
      <c r="C571" s="430">
        <v>19.901785742157006</v>
      </c>
      <c r="D571" s="548">
        <f t="shared" si="51"/>
        <v>5.0246747350000232E-2</v>
      </c>
      <c r="E571" s="430">
        <v>2.1128145118749844</v>
      </c>
      <c r="F571" s="548">
        <f t="shared" si="50"/>
        <v>0.47330231517227017</v>
      </c>
    </row>
    <row r="572" spans="2:6" x14ac:dyDescent="0.3">
      <c r="B572" s="429">
        <v>56.8</v>
      </c>
      <c r="C572" s="430">
        <v>19.861944549200661</v>
      </c>
      <c r="D572" s="548">
        <f t="shared" si="51"/>
        <v>5.0347537600000235E-2</v>
      </c>
      <c r="E572" s="430">
        <v>2.1077740680591313</v>
      </c>
      <c r="F572" s="548">
        <f t="shared" si="50"/>
        <v>0.47443415077253248</v>
      </c>
    </row>
    <row r="573" spans="2:6" x14ac:dyDescent="0.3">
      <c r="B573" s="429">
        <v>56.9</v>
      </c>
      <c r="C573" s="430">
        <v>19.822037686187201</v>
      </c>
      <c r="D573" s="548">
        <f t="shared" si="51"/>
        <v>5.0448900150000246E-2</v>
      </c>
      <c r="E573" s="430">
        <v>2.1027481385144631</v>
      </c>
      <c r="F573" s="548">
        <f t="shared" si="50"/>
        <v>0.47556812995515196</v>
      </c>
    </row>
    <row r="574" spans="2:6" x14ac:dyDescent="0.3">
      <c r="B574" s="429">
        <v>57</v>
      </c>
      <c r="C574" s="430">
        <v>19.782066903543633</v>
      </c>
      <c r="D574" s="548">
        <f t="shared" si="51"/>
        <v>5.0550835000000245E-2</v>
      </c>
      <c r="E574" s="430">
        <v>2.0977367072062307</v>
      </c>
      <c r="F574" s="548">
        <f t="shared" si="50"/>
        <v>0.47670424823323115</v>
      </c>
    </row>
    <row r="575" spans="2:6" x14ac:dyDescent="0.3">
      <c r="B575" s="435">
        <v>57.1</v>
      </c>
      <c r="C575" s="436">
        <v>19.74203394197939</v>
      </c>
      <c r="D575" s="547">
        <f t="shared" si="51"/>
        <v>5.0653342150000238E-2</v>
      </c>
      <c r="E575" s="436">
        <v>2.0927397575469318</v>
      </c>
      <c r="F575" s="547">
        <f t="shared" si="50"/>
        <v>0.47784250114891508</v>
      </c>
    </row>
    <row r="576" spans="2:6" x14ac:dyDescent="0.3">
      <c r="B576" s="435">
        <v>57.2</v>
      </c>
      <c r="C576" s="436">
        <v>19.701940532387635</v>
      </c>
      <c r="D576" s="547">
        <f t="shared" si="51"/>
        <v>5.075642160000024E-2</v>
      </c>
      <c r="E576" s="436">
        <v>2.087757272407361</v>
      </c>
      <c r="F576" s="547">
        <f t="shared" si="50"/>
        <v>0.47898288427318725</v>
      </c>
    </row>
    <row r="577" spans="2:6" x14ac:dyDescent="0.3">
      <c r="B577" s="435">
        <v>57.3</v>
      </c>
      <c r="C577" s="436">
        <v>19.661788395749429</v>
      </c>
      <c r="D577" s="547">
        <f t="shared" si="51"/>
        <v>5.0860073350000264E-2</v>
      </c>
      <c r="E577" s="436">
        <v>2.0827892341275036</v>
      </c>
      <c r="F577" s="547">
        <f t="shared" si="50"/>
        <v>0.48012539320566811</v>
      </c>
    </row>
    <row r="578" spans="2:6" x14ac:dyDescent="0.3">
      <c r="B578" s="435">
        <v>57.4</v>
      </c>
      <c r="C578" s="436">
        <v>19.621579243040738</v>
      </c>
      <c r="D578" s="547">
        <f t="shared" si="51"/>
        <v>5.0964297400000254E-2</v>
      </c>
      <c r="E578" s="436">
        <v>2.0778356245273248</v>
      </c>
      <c r="F578" s="547">
        <f t="shared" si="50"/>
        <v>0.48127002357440302</v>
      </c>
    </row>
    <row r="579" spans="2:6" x14ac:dyDescent="0.3">
      <c r="B579" s="435">
        <v>57.5</v>
      </c>
      <c r="C579" s="436">
        <v>19.58131477514215</v>
      </c>
      <c r="D579" s="547">
        <f t="shared" si="51"/>
        <v>5.1069093750000273E-2</v>
      </c>
      <c r="E579" s="436">
        <v>2.0728964249172974</v>
      </c>
      <c r="F579" s="547">
        <f t="shared" si="50"/>
        <v>0.48241677103567637</v>
      </c>
    </row>
    <row r="580" spans="2:6" x14ac:dyDescent="0.3">
      <c r="B580" s="435">
        <v>57.6</v>
      </c>
      <c r="C580" s="436">
        <v>19.540996682751569</v>
      </c>
      <c r="D580" s="547">
        <f t="shared" si="51"/>
        <v>5.1174462400000259E-2</v>
      </c>
      <c r="E580" s="436">
        <v>2.0679716161089372</v>
      </c>
      <c r="F580" s="547">
        <f t="shared" si="50"/>
        <v>0.48356563127379099</v>
      </c>
    </row>
    <row r="581" spans="2:6" x14ac:dyDescent="0.3">
      <c r="B581" s="435">
        <v>57.7</v>
      </c>
      <c r="C581" s="436">
        <v>19.500626646299477</v>
      </c>
      <c r="D581" s="547">
        <f t="shared" si="51"/>
        <v>5.128040335000026E-2</v>
      </c>
      <c r="E581" s="436">
        <v>2.0630611784249924</v>
      </c>
      <c r="F581" s="547">
        <f t="shared" ref="F581:F644" si="52">1/E581</f>
        <v>0.484716600000894</v>
      </c>
    </row>
    <row r="582" spans="2:6" x14ac:dyDescent="0.3">
      <c r="B582" s="435">
        <v>57.8</v>
      </c>
      <c r="C582" s="436">
        <v>19.460206335867106</v>
      </c>
      <c r="D582" s="547">
        <f t="shared" ref="D582:D645" si="53">1/C582</f>
        <v>5.1386916600000276E-2</v>
      </c>
      <c r="E582" s="436">
        <v>2.0581650917096597</v>
      </c>
      <c r="F582" s="547">
        <f t="shared" si="52"/>
        <v>0.48586967295676375</v>
      </c>
    </row>
    <row r="583" spans="2:6" x14ac:dyDescent="0.3">
      <c r="B583" s="435">
        <v>57.9</v>
      </c>
      <c r="C583" s="436">
        <v>19.419737411107299</v>
      </c>
      <c r="D583" s="547">
        <f t="shared" si="53"/>
        <v>5.1494002150000273E-2</v>
      </c>
      <c r="E583" s="436">
        <v>2.0532833353385498</v>
      </c>
      <c r="F583" s="547">
        <f t="shared" si="52"/>
        <v>0.48702484590862266</v>
      </c>
    </row>
    <row r="584" spans="2:6" x14ac:dyDescent="0.3">
      <c r="B584" s="435">
        <v>58</v>
      </c>
      <c r="C584" s="436">
        <v>19.379221521168013</v>
      </c>
      <c r="D584" s="547">
        <f t="shared" si="53"/>
        <v>5.1601660000000278E-2</v>
      </c>
      <c r="E584" s="436">
        <v>2.0484158882285266</v>
      </c>
      <c r="F584" s="547">
        <f t="shared" si="52"/>
        <v>0.48818211465094702</v>
      </c>
    </row>
    <row r="585" spans="2:6" x14ac:dyDescent="0.3">
      <c r="B585" s="429">
        <v>58.1</v>
      </c>
      <c r="C585" s="430">
        <v>19.338660304618625</v>
      </c>
      <c r="D585" s="548">
        <f t="shared" si="53"/>
        <v>5.1709890150000277E-2</v>
      </c>
      <c r="E585" s="430">
        <v>2.0435627288474425</v>
      </c>
      <c r="F585" s="548">
        <f t="shared" si="52"/>
        <v>0.48934147500526898</v>
      </c>
    </row>
    <row r="586" spans="2:6" x14ac:dyDescent="0.3">
      <c r="B586" s="429">
        <v>58.2</v>
      </c>
      <c r="C586" s="430">
        <v>19.298055389378828</v>
      </c>
      <c r="D586" s="548">
        <f t="shared" si="53"/>
        <v>5.1818692600000271E-2</v>
      </c>
      <c r="E586" s="430">
        <v>2.0387238352236592</v>
      </c>
      <c r="F586" s="548">
        <f t="shared" si="52"/>
        <v>0.49050292281999758</v>
      </c>
    </row>
    <row r="587" spans="2:6" x14ac:dyDescent="0.3">
      <c r="B587" s="429">
        <v>58.3</v>
      </c>
      <c r="C587" s="430">
        <v>19.257408392650191</v>
      </c>
      <c r="D587" s="548">
        <f t="shared" si="53"/>
        <v>5.1928067350000294E-2</v>
      </c>
      <c r="E587" s="430">
        <v>2.0338991849555117</v>
      </c>
      <c r="F587" s="548">
        <f t="shared" si="52"/>
        <v>0.49166645397022146</v>
      </c>
    </row>
    <row r="588" spans="2:6" x14ac:dyDescent="0.3">
      <c r="B588" s="429">
        <v>58.4</v>
      </c>
      <c r="C588" s="430">
        <v>19.216720920850406</v>
      </c>
      <c r="D588" s="548">
        <f t="shared" si="53"/>
        <v>5.2038014400000276E-2</v>
      </c>
      <c r="E588" s="430">
        <v>2.0290887552205361</v>
      </c>
      <c r="F588" s="548">
        <f t="shared" si="52"/>
        <v>0.49283206435753607</v>
      </c>
    </row>
    <row r="589" spans="2:6" x14ac:dyDescent="0.3">
      <c r="B589" s="429">
        <v>58.5</v>
      </c>
      <c r="C589" s="430">
        <v>19.175994569549985</v>
      </c>
      <c r="D589" s="548">
        <f t="shared" si="53"/>
        <v>5.2148533750000309E-2</v>
      </c>
      <c r="E589" s="430">
        <v>2.0242925227846897</v>
      </c>
      <c r="F589" s="548">
        <f t="shared" si="52"/>
        <v>0.49399974990984208</v>
      </c>
    </row>
    <row r="590" spans="2:6" x14ac:dyDescent="0.3">
      <c r="B590" s="429">
        <v>58.6</v>
      </c>
      <c r="C590" s="430">
        <v>19.135230923411758</v>
      </c>
      <c r="D590" s="548">
        <f t="shared" si="53"/>
        <v>5.2259625400000287E-2</v>
      </c>
      <c r="E590" s="430">
        <v>2.0195104640112733</v>
      </c>
      <c r="F590" s="548">
        <f t="shared" si="52"/>
        <v>0.49516950658118392</v>
      </c>
    </row>
    <row r="591" spans="2:6" x14ac:dyDescent="0.3">
      <c r="B591" s="429">
        <v>58.7</v>
      </c>
      <c r="C591" s="430">
        <v>19.094431556132665</v>
      </c>
      <c r="D591" s="548">
        <f t="shared" si="53"/>
        <v>5.237128935000028E-2</v>
      </c>
      <c r="E591" s="430">
        <v>2.0147425548698896</v>
      </c>
      <c r="F591" s="548">
        <f t="shared" si="52"/>
        <v>0.49634133035154915</v>
      </c>
    </row>
    <row r="592" spans="2:6" x14ac:dyDescent="0.3">
      <c r="B592" s="429">
        <v>58.8</v>
      </c>
      <c r="C592" s="430">
        <v>19.053598030388304</v>
      </c>
      <c r="D592" s="548">
        <f t="shared" si="53"/>
        <v>5.2483525600000309E-2</v>
      </c>
      <c r="E592" s="430">
        <v>2.0099887709451205</v>
      </c>
      <c r="F592" s="548">
        <f t="shared" si="52"/>
        <v>0.49751521722670528</v>
      </c>
    </row>
    <row r="593" spans="2:6" x14ac:dyDescent="0.3">
      <c r="B593" s="429">
        <v>58.9</v>
      </c>
      <c r="C593" s="430">
        <v>19.012731897779886</v>
      </c>
      <c r="D593" s="548">
        <f t="shared" si="53"/>
        <v>5.2596334150000285E-2</v>
      </c>
      <c r="E593" s="430">
        <v>2.0052490874451854</v>
      </c>
      <c r="F593" s="548">
        <f t="shared" si="52"/>
        <v>0.49869116323801121</v>
      </c>
    </row>
    <row r="594" spans="2:6" x14ac:dyDescent="0.3">
      <c r="B594" s="429">
        <v>59</v>
      </c>
      <c r="C594" s="430">
        <v>18.971834698783592</v>
      </c>
      <c r="D594" s="548">
        <f t="shared" si="53"/>
        <v>5.2709715000000316E-2</v>
      </c>
      <c r="E594" s="430">
        <v>2.0005234792103934</v>
      </c>
      <c r="F594" s="548">
        <f t="shared" si="52"/>
        <v>0.49986916444224888</v>
      </c>
    </row>
    <row r="595" spans="2:6" x14ac:dyDescent="0.3">
      <c r="B595" s="435">
        <v>59.1</v>
      </c>
      <c r="C595" s="436">
        <v>18.930907962702587</v>
      </c>
      <c r="D595" s="547">
        <f t="shared" si="53"/>
        <v>5.2823668150000315E-2</v>
      </c>
      <c r="E595" s="436">
        <v>1.9958119207215115</v>
      </c>
      <c r="F595" s="547">
        <f t="shared" si="52"/>
        <v>0.50104921692144577</v>
      </c>
    </row>
    <row r="596" spans="2:6" x14ac:dyDescent="0.3">
      <c r="B596" s="435">
        <v>59.2</v>
      </c>
      <c r="C596" s="436">
        <v>18.889953207621236</v>
      </c>
      <c r="D596" s="547">
        <f t="shared" si="53"/>
        <v>5.2938193600000322E-2</v>
      </c>
      <c r="E596" s="436">
        <v>1.991114386107989</v>
      </c>
      <c r="F596" s="547">
        <f t="shared" si="52"/>
        <v>0.50223131678270372</v>
      </c>
    </row>
    <row r="597" spans="2:6" x14ac:dyDescent="0.3">
      <c r="B597" s="435">
        <v>59.3</v>
      </c>
      <c r="C597" s="436">
        <v>18.848971940361885</v>
      </c>
      <c r="D597" s="547">
        <f t="shared" si="53"/>
        <v>5.3053291350000323E-2</v>
      </c>
      <c r="E597" s="436">
        <v>1.9864308491560947</v>
      </c>
      <c r="F597" s="547">
        <f t="shared" si="52"/>
        <v>0.50341546015801908</v>
      </c>
    </row>
    <row r="598" spans="2:6" x14ac:dyDescent="0.3">
      <c r="B598" s="435">
        <v>59.4</v>
      </c>
      <c r="C598" s="436">
        <v>18.807965656443951</v>
      </c>
      <c r="D598" s="547">
        <f t="shared" si="53"/>
        <v>5.3168961400000311E-2</v>
      </c>
      <c r="E598" s="436">
        <v>1.9817612833168385</v>
      </c>
      <c r="F598" s="547">
        <f t="shared" si="52"/>
        <v>0.50460164320412892</v>
      </c>
    </row>
    <row r="599" spans="2:6" x14ac:dyDescent="0.3">
      <c r="B599" s="435">
        <v>59.5</v>
      </c>
      <c r="C599" s="436">
        <v>18.766935840045345</v>
      </c>
      <c r="D599" s="547">
        <f t="shared" si="53"/>
        <v>5.3285203750000336E-2</v>
      </c>
      <c r="E599" s="436">
        <v>1.9771056617138856</v>
      </c>
      <c r="F599" s="547">
        <f t="shared" si="52"/>
        <v>0.5057898621023289</v>
      </c>
    </row>
    <row r="600" spans="2:6" x14ac:dyDescent="0.3">
      <c r="B600" s="435">
        <v>59.6</v>
      </c>
      <c r="C600" s="436">
        <v>18.725883963966314</v>
      </c>
      <c r="D600" s="547">
        <f t="shared" si="53"/>
        <v>5.340201840000032E-2</v>
      </c>
      <c r="E600" s="436">
        <v>1.9724639571512785</v>
      </c>
      <c r="F600" s="547">
        <f t="shared" si="52"/>
        <v>0.5069801130583117</v>
      </c>
    </row>
    <row r="601" spans="2:6" x14ac:dyDescent="0.3">
      <c r="B601" s="435">
        <v>59.7</v>
      </c>
      <c r="C601" s="436">
        <v>18.684811489595401</v>
      </c>
      <c r="D601" s="547">
        <f t="shared" si="53"/>
        <v>5.3519405350000347E-2</v>
      </c>
      <c r="E601" s="436">
        <v>1.9678361421210535</v>
      </c>
      <c r="F601" s="547">
        <f t="shared" si="52"/>
        <v>0.50817239230200295</v>
      </c>
    </row>
    <row r="602" spans="2:6" x14ac:dyDescent="0.3">
      <c r="B602" s="435">
        <v>59.8</v>
      </c>
      <c r="C602" s="436">
        <v>18.643719866877905</v>
      </c>
      <c r="D602" s="547">
        <f t="shared" si="53"/>
        <v>5.3637364600000341E-2</v>
      </c>
      <c r="E602" s="436">
        <v>1.9632221888107668</v>
      </c>
      <c r="F602" s="547">
        <f t="shared" si="52"/>
        <v>0.50936669608739282</v>
      </c>
    </row>
    <row r="603" spans="2:6" x14ac:dyDescent="0.3">
      <c r="B603" s="435">
        <v>59.9</v>
      </c>
      <c r="C603" s="436">
        <v>18.602610534286367</v>
      </c>
      <c r="D603" s="547">
        <f t="shared" si="53"/>
        <v>5.3755896150000329E-2</v>
      </c>
      <c r="E603" s="436">
        <v>1.9586220691108789</v>
      </c>
      <c r="F603" s="547">
        <f t="shared" si="52"/>
        <v>0.51056302069237502</v>
      </c>
    </row>
    <row r="604" spans="2:6" x14ac:dyDescent="0.3">
      <c r="B604" s="435">
        <v>60</v>
      </c>
      <c r="C604" s="436">
        <v>18.561484918793386</v>
      </c>
      <c r="D604" s="547">
        <f t="shared" si="53"/>
        <v>5.3875000000000339E-2</v>
      </c>
      <c r="E604" s="436">
        <v>1.9540357546220131</v>
      </c>
      <c r="F604" s="547">
        <f t="shared" si="52"/>
        <v>0.51176136241859049</v>
      </c>
    </row>
    <row r="605" spans="2:6" x14ac:dyDescent="0.3">
      <c r="B605" s="429">
        <v>60.1</v>
      </c>
      <c r="C605" s="430">
        <v>18.520344435846749</v>
      </c>
      <c r="D605" s="548">
        <f t="shared" si="53"/>
        <v>5.3994676150000018E-2</v>
      </c>
      <c r="E605" s="430">
        <v>1.9494632166621537</v>
      </c>
      <c r="F605" s="548">
        <f t="shared" si="52"/>
        <v>0.51296171759125953</v>
      </c>
    </row>
    <row r="606" spans="2:6" x14ac:dyDescent="0.3">
      <c r="B606" s="429">
        <v>60.2</v>
      </c>
      <c r="C606" s="430">
        <v>18.479190489346074</v>
      </c>
      <c r="D606" s="548">
        <f t="shared" si="53"/>
        <v>5.4114924600000003E-2</v>
      </c>
      <c r="E606" s="430">
        <v>1.9449044262736439</v>
      </c>
      <c r="F606" s="548">
        <f t="shared" si="52"/>
        <v>0.51416408255903789</v>
      </c>
    </row>
    <row r="607" spans="2:6" x14ac:dyDescent="0.3">
      <c r="B607" s="429">
        <v>60.3</v>
      </c>
      <c r="C607" s="430">
        <v>18.438024471622754</v>
      </c>
      <c r="D607" s="548">
        <f t="shared" si="53"/>
        <v>5.4235745350000003E-2</v>
      </c>
      <c r="E607" s="430">
        <v>1.9403593542302395</v>
      </c>
      <c r="F607" s="548">
        <f t="shared" si="52"/>
        <v>0.51536845369383155</v>
      </c>
    </row>
    <row r="608" spans="2:6" x14ac:dyDescent="0.3">
      <c r="B608" s="429">
        <v>60.4</v>
      </c>
      <c r="C608" s="430">
        <v>18.39684776342089</v>
      </c>
      <c r="D608" s="548">
        <f t="shared" si="53"/>
        <v>5.4357138400000012E-2</v>
      </c>
      <c r="E608" s="430">
        <v>1.9358279710438246</v>
      </c>
      <c r="F608" s="548">
        <f t="shared" si="52"/>
        <v>0.51657482739067273</v>
      </c>
    </row>
    <row r="609" spans="2:6" x14ac:dyDescent="0.3">
      <c r="B609" s="429">
        <v>60.5</v>
      </c>
      <c r="C609" s="430">
        <v>18.355661733880854</v>
      </c>
      <c r="D609" s="548">
        <f t="shared" si="53"/>
        <v>5.4479103750000001E-2</v>
      </c>
      <c r="E609" s="430">
        <v>1.9313102469712149</v>
      </c>
      <c r="F609" s="548">
        <f t="shared" si="52"/>
        <v>0.51778320006754697</v>
      </c>
    </row>
    <row r="610" spans="2:6" x14ac:dyDescent="0.3">
      <c r="B610" s="429">
        <v>60.6</v>
      </c>
      <c r="C610" s="430">
        <v>18.31446774052473</v>
      </c>
      <c r="D610" s="548">
        <f t="shared" si="53"/>
        <v>5.4601641400000026E-2</v>
      </c>
      <c r="E610" s="430">
        <v>1.9268061520207596</v>
      </c>
      <c r="F610" s="548">
        <f t="shared" si="52"/>
        <v>0.51899356816524522</v>
      </c>
    </row>
    <row r="611" spans="2:6" x14ac:dyDescent="0.3">
      <c r="B611" s="429">
        <v>60.7</v>
      </c>
      <c r="C611" s="430">
        <v>18.273267129243884</v>
      </c>
      <c r="D611" s="548">
        <f t="shared" si="53"/>
        <v>5.472475135000001E-2</v>
      </c>
      <c r="E611" s="430">
        <v>1.9223156559588759</v>
      </c>
      <c r="F611" s="548">
        <f t="shared" si="52"/>
        <v>0.52020592814721012</v>
      </c>
    </row>
    <row r="612" spans="2:6" x14ac:dyDescent="0.3">
      <c r="B612" s="429">
        <v>60.8</v>
      </c>
      <c r="C612" s="430">
        <v>18.232061234288377</v>
      </c>
      <c r="D612" s="548">
        <f t="shared" si="53"/>
        <v>5.4848433599999996E-2</v>
      </c>
      <c r="E612" s="430">
        <v>1.9178387283164595</v>
      </c>
      <c r="F612" s="548">
        <f t="shared" si="52"/>
        <v>0.52142027649938649</v>
      </c>
    </row>
    <row r="613" spans="2:6" x14ac:dyDescent="0.3">
      <c r="B613" s="429">
        <v>60.9</v>
      </c>
      <c r="C613" s="430">
        <v>18.190851378258451</v>
      </c>
      <c r="D613" s="548">
        <f t="shared" si="53"/>
        <v>5.4972688150000025E-2</v>
      </c>
      <c r="E613" s="430">
        <v>1.9133753383951804</v>
      </c>
      <c r="F613" s="548">
        <f t="shared" si="52"/>
        <v>0.52263660973007919</v>
      </c>
    </row>
    <row r="614" spans="2:6" x14ac:dyDescent="0.3">
      <c r="B614" s="429">
        <v>61</v>
      </c>
      <c r="C614" s="430">
        <v>18.149638872097945</v>
      </c>
      <c r="D614" s="548">
        <f t="shared" si="53"/>
        <v>5.5097515000000021E-2</v>
      </c>
      <c r="E614" s="430">
        <v>1.9089254552737576</v>
      </c>
      <c r="F614" s="548">
        <f t="shared" si="52"/>
        <v>0.52385492436978931</v>
      </c>
    </row>
    <row r="615" spans="2:6" x14ac:dyDescent="0.3">
      <c r="B615" s="435">
        <v>61.1</v>
      </c>
      <c r="C615" s="436">
        <v>18.108425015089495</v>
      </c>
      <c r="D615" s="547">
        <f t="shared" si="53"/>
        <v>5.5222914150000024E-2</v>
      </c>
      <c r="E615" s="436">
        <v>1.9044890478140306</v>
      </c>
      <c r="F615" s="547">
        <f t="shared" si="52"/>
        <v>0.52507521697108117</v>
      </c>
    </row>
    <row r="616" spans="2:6" x14ac:dyDescent="0.3">
      <c r="B616" s="435">
        <v>61.2</v>
      </c>
      <c r="C616" s="436">
        <v>18.067211094851739</v>
      </c>
      <c r="D616" s="547">
        <f t="shared" si="53"/>
        <v>5.5348885600000015E-2</v>
      </c>
      <c r="E616" s="436">
        <v>1.9000660846669815</v>
      </c>
      <c r="F616" s="547">
        <f t="shared" si="52"/>
        <v>0.52629748410843658</v>
      </c>
    </row>
    <row r="617" spans="2:6" x14ac:dyDescent="0.3">
      <c r="B617" s="435">
        <v>61.3</v>
      </c>
      <c r="C617" s="436">
        <v>18.025998387338298</v>
      </c>
      <c r="D617" s="547">
        <f t="shared" si="53"/>
        <v>5.5475429350000015E-2</v>
      </c>
      <c r="E617" s="436">
        <v>1.8956565342787095</v>
      </c>
      <c r="F617" s="547">
        <f t="shared" si="52"/>
        <v>0.52752172237809758</v>
      </c>
    </row>
    <row r="618" spans="2:6" x14ac:dyDescent="0.3">
      <c r="B618" s="435">
        <v>61.4</v>
      </c>
      <c r="C618" s="436">
        <v>17.984788156838583</v>
      </c>
      <c r="D618" s="547">
        <f t="shared" si="53"/>
        <v>5.5602545400000022E-2</v>
      </c>
      <c r="E618" s="436">
        <v>1.8912603648961976</v>
      </c>
      <c r="F618" s="547">
        <f t="shared" si="52"/>
        <v>0.52874792839794182</v>
      </c>
    </row>
    <row r="619" spans="2:6" x14ac:dyDescent="0.3">
      <c r="B619" s="435">
        <v>61.5</v>
      </c>
      <c r="C619" s="436">
        <v>17.943581655980395</v>
      </c>
      <c r="D619" s="547">
        <f t="shared" si="53"/>
        <v>5.5730233750000024E-2</v>
      </c>
      <c r="E619" s="436">
        <v>1.8868775445731074</v>
      </c>
      <c r="F619" s="547">
        <f t="shared" si="52"/>
        <v>0.52997609880732499</v>
      </c>
    </row>
    <row r="620" spans="2:6" x14ac:dyDescent="0.3">
      <c r="B620" s="435">
        <v>61.6</v>
      </c>
      <c r="C620" s="436">
        <v>17.902380125734275</v>
      </c>
      <c r="D620" s="547">
        <f t="shared" si="53"/>
        <v>5.5858494400000035E-2</v>
      </c>
      <c r="E620" s="436">
        <v>1.8825080411753932</v>
      </c>
      <c r="F620" s="547">
        <f t="shared" si="52"/>
        <v>0.53120623026694958</v>
      </c>
    </row>
    <row r="621" spans="2:6" x14ac:dyDescent="0.3">
      <c r="B621" s="435">
        <v>61.7</v>
      </c>
      <c r="C621" s="436">
        <v>17.861184795419593</v>
      </c>
      <c r="D621" s="547">
        <f t="shared" si="53"/>
        <v>5.5987327350000025E-2</v>
      </c>
      <c r="E621" s="436">
        <v>1.8781518223868692</v>
      </c>
      <c r="F621" s="547">
        <f t="shared" si="52"/>
        <v>0.53243831945872155</v>
      </c>
    </row>
    <row r="622" spans="2:6" x14ac:dyDescent="0.3">
      <c r="B622" s="435">
        <v>61.8</v>
      </c>
      <c r="C622" s="436">
        <v>17.819996882712289</v>
      </c>
      <c r="D622" s="547">
        <f t="shared" si="53"/>
        <v>5.6116732600000052E-2</v>
      </c>
      <c r="E622" s="436">
        <v>1.8738088557146639</v>
      </c>
      <c r="F622" s="547">
        <f t="shared" si="52"/>
        <v>0.53367236308561661</v>
      </c>
    </row>
    <row r="623" spans="2:6" x14ac:dyDescent="0.3">
      <c r="B623" s="435">
        <v>61.9</v>
      </c>
      <c r="C623" s="436">
        <v>17.778817593654395</v>
      </c>
      <c r="D623" s="547">
        <f t="shared" si="53"/>
        <v>5.6246710150000045E-2</v>
      </c>
      <c r="E623" s="436">
        <v>1.8694791084946212</v>
      </c>
      <c r="F623" s="547">
        <f t="shared" si="52"/>
        <v>0.53490835787153557</v>
      </c>
    </row>
    <row r="624" spans="2:6" x14ac:dyDescent="0.3">
      <c r="B624" s="435">
        <v>62</v>
      </c>
      <c r="C624" s="436">
        <v>17.73764812266505</v>
      </c>
      <c r="D624" s="547">
        <f t="shared" si="53"/>
        <v>5.6377260000000033E-2</v>
      </c>
      <c r="E624" s="436">
        <v>1.8651625478965665</v>
      </c>
      <c r="F624" s="547">
        <f t="shared" si="52"/>
        <v>0.53614630056117529</v>
      </c>
    </row>
    <row r="625" spans="2:6" x14ac:dyDescent="0.3">
      <c r="B625" s="429">
        <v>62.1</v>
      </c>
      <c r="C625" s="430">
        <v>17.69648965255324</v>
      </c>
      <c r="D625" s="548">
        <f t="shared" si="53"/>
        <v>5.6508382150000043E-2</v>
      </c>
      <c r="E625" s="430">
        <v>1.8608591409295365</v>
      </c>
      <c r="F625" s="548">
        <f t="shared" si="52"/>
        <v>0.53738618791988735</v>
      </c>
    </row>
    <row r="626" spans="2:6" x14ac:dyDescent="0.3">
      <c r="B626" s="429">
        <v>62.2</v>
      </c>
      <c r="C626" s="430">
        <v>17.655343354532107</v>
      </c>
      <c r="D626" s="548">
        <f t="shared" si="53"/>
        <v>5.6640076600000026E-2</v>
      </c>
      <c r="E626" s="430">
        <v>1.8565688544468484</v>
      </c>
      <c r="F626" s="548">
        <f t="shared" si="52"/>
        <v>0.5386280167335582</v>
      </c>
    </row>
    <row r="627" spans="2:6" x14ac:dyDescent="0.3">
      <c r="B627" s="429">
        <v>62.3</v>
      </c>
      <c r="C627" s="430">
        <v>17.614210388234731</v>
      </c>
      <c r="D627" s="548">
        <f t="shared" si="53"/>
        <v>5.677234335000006E-2</v>
      </c>
      <c r="E627" s="430">
        <v>1.8522916551512174</v>
      </c>
      <c r="F627" s="548">
        <f t="shared" si="52"/>
        <v>0.53987178380845324</v>
      </c>
    </row>
    <row r="628" spans="2:6" x14ac:dyDescent="0.3">
      <c r="B628" s="429">
        <v>62.4</v>
      </c>
      <c r="C628" s="430">
        <v>17.573091901731594</v>
      </c>
      <c r="D628" s="548">
        <f t="shared" si="53"/>
        <v>5.6905182400000046E-2</v>
      </c>
      <c r="E628" s="430">
        <v>1.848027509599627</v>
      </c>
      <c r="F628" s="548">
        <f t="shared" si="52"/>
        <v>0.5411174859711092</v>
      </c>
    </row>
    <row r="629" spans="2:6" x14ac:dyDescent="0.3">
      <c r="B629" s="429">
        <v>62.5</v>
      </c>
      <c r="C629" s="430">
        <v>17.531989031549347</v>
      </c>
      <c r="D629" s="548">
        <f t="shared" si="53"/>
        <v>5.7038593750000047E-2</v>
      </c>
      <c r="E629" s="430">
        <v>1.8437763842082542</v>
      </c>
      <c r="F629" s="548">
        <f t="shared" si="52"/>
        <v>0.54236512006818838</v>
      </c>
    </row>
    <row r="630" spans="2:6" x14ac:dyDescent="0.3">
      <c r="B630" s="429">
        <v>62.6</v>
      </c>
      <c r="C630" s="430">
        <v>17.490902902691229</v>
      </c>
      <c r="D630" s="548">
        <f t="shared" si="53"/>
        <v>5.7172577400000063E-2</v>
      </c>
      <c r="E630" s="430">
        <v>1.8395382452572269</v>
      </c>
      <c r="F630" s="548">
        <f t="shared" si="52"/>
        <v>0.54361468296635918</v>
      </c>
    </row>
    <row r="631" spans="2:6" x14ac:dyDescent="0.3">
      <c r="B631" s="429">
        <v>62.7</v>
      </c>
      <c r="C631" s="430">
        <v>17.449834628658824</v>
      </c>
      <c r="D631" s="548">
        <f t="shared" si="53"/>
        <v>5.730713335000006E-2</v>
      </c>
      <c r="E631" s="430">
        <v>1.8353130588953652</v>
      </c>
      <c r="F631" s="548">
        <f t="shared" si="52"/>
        <v>0.54486617155215911</v>
      </c>
    </row>
    <row r="632" spans="2:6" x14ac:dyDescent="0.3">
      <c r="B632" s="429">
        <v>62.8</v>
      </c>
      <c r="C632" s="430">
        <v>17.408785311475253</v>
      </c>
      <c r="D632" s="548">
        <f t="shared" si="53"/>
        <v>5.7442261600000058E-2</v>
      </c>
      <c r="E632" s="430">
        <v>1.8311007911448027</v>
      </c>
      <c r="F632" s="548">
        <f t="shared" si="52"/>
        <v>0.54611958273187178</v>
      </c>
    </row>
    <row r="633" spans="2:6" x14ac:dyDescent="0.3">
      <c r="B633" s="429">
        <v>62.9</v>
      </c>
      <c r="C633" s="430">
        <v>17.367756041709768</v>
      </c>
      <c r="D633" s="548">
        <f t="shared" si="53"/>
        <v>5.7577962150000064E-2</v>
      </c>
      <c r="E633" s="430">
        <v>1.8269014079055292</v>
      </c>
      <c r="F633" s="548">
        <f t="shared" si="52"/>
        <v>0.54737491343140443</v>
      </c>
    </row>
    <row r="634" spans="2:6" x14ac:dyDescent="0.3">
      <c r="B634" s="429">
        <v>63</v>
      </c>
      <c r="C634" s="430">
        <v>17.326747898503708</v>
      </c>
      <c r="D634" s="548">
        <f t="shared" si="53"/>
        <v>5.7714235000000051E-2</v>
      </c>
      <c r="E634" s="430">
        <v>1.8227148749598896</v>
      </c>
      <c r="F634" s="548">
        <f t="shared" si="52"/>
        <v>0.54863216059615794</v>
      </c>
    </row>
    <row r="635" spans="2:6" x14ac:dyDescent="0.3">
      <c r="B635" s="435">
        <v>63.1</v>
      </c>
      <c r="C635" s="436">
        <v>17.285761949597735</v>
      </c>
      <c r="D635" s="547">
        <f t="shared" si="53"/>
        <v>5.7851080150000067E-2</v>
      </c>
      <c r="E635" s="436">
        <v>1.8185411579769883</v>
      </c>
      <c r="F635" s="547">
        <f t="shared" si="52"/>
        <v>0.54989132119090256</v>
      </c>
    </row>
    <row r="636" spans="2:6" x14ac:dyDescent="0.3">
      <c r="B636" s="435">
        <v>63.2</v>
      </c>
      <c r="C636" s="436">
        <v>17.24479925136048</v>
      </c>
      <c r="D636" s="547">
        <f t="shared" si="53"/>
        <v>5.7988497600000063E-2</v>
      </c>
      <c r="E636" s="436">
        <v>1.8143802225170249</v>
      </c>
      <c r="F636" s="547">
        <f t="shared" si="52"/>
        <v>0.55115239219965462</v>
      </c>
    </row>
    <row r="637" spans="2:6" x14ac:dyDescent="0.3">
      <c r="B637" s="435">
        <v>63.3</v>
      </c>
      <c r="C637" s="436">
        <v>17.203860848818326</v>
      </c>
      <c r="D637" s="547">
        <f t="shared" si="53"/>
        <v>5.8126487350000075E-2</v>
      </c>
      <c r="E637" s="436">
        <v>1.8102320340355158</v>
      </c>
      <c r="F637" s="547">
        <f t="shared" si="52"/>
        <v>0.55241537062556512</v>
      </c>
    </row>
    <row r="638" spans="2:6" x14ac:dyDescent="0.3">
      <c r="B638" s="435">
        <v>63.4</v>
      </c>
      <c r="C638" s="436">
        <v>17.162947775686582</v>
      </c>
      <c r="D638" s="547">
        <f t="shared" si="53"/>
        <v>5.8265049400000067E-2</v>
      </c>
      <c r="E638" s="436">
        <v>1.8060965578875461</v>
      </c>
      <c r="F638" s="547">
        <f t="shared" si="52"/>
        <v>0.5536802534907791</v>
      </c>
    </row>
    <row r="639" spans="2:6" x14ac:dyDescent="0.3">
      <c r="B639" s="435">
        <v>63.5</v>
      </c>
      <c r="C639" s="436">
        <v>17.122061054401758</v>
      </c>
      <c r="D639" s="547">
        <f t="shared" si="53"/>
        <v>5.8404183750000054E-2</v>
      </c>
      <c r="E639" s="436">
        <v>1.8019737593318164</v>
      </c>
      <c r="F639" s="547">
        <f t="shared" si="52"/>
        <v>0.55494703783633703</v>
      </c>
    </row>
    <row r="640" spans="2:6" x14ac:dyDescent="0.3">
      <c r="B640" s="435">
        <v>63.6</v>
      </c>
      <c r="C640" s="436">
        <v>17.081201696155105</v>
      </c>
      <c r="D640" s="547">
        <f t="shared" si="53"/>
        <v>5.8543890400000083E-2</v>
      </c>
      <c r="E640" s="436">
        <v>1.7978636035347466</v>
      </c>
      <c r="F640" s="547">
        <f t="shared" si="52"/>
        <v>0.55621572072203829</v>
      </c>
    </row>
    <row r="641" spans="2:6" x14ac:dyDescent="0.3">
      <c r="B641" s="435">
        <v>63.7</v>
      </c>
      <c r="C641" s="436">
        <v>17.040370700927348</v>
      </c>
      <c r="D641" s="547">
        <f t="shared" si="53"/>
        <v>5.8684169350000079E-2</v>
      </c>
      <c r="E641" s="436">
        <v>1.7937660555744259</v>
      </c>
      <c r="F641" s="547">
        <f t="shared" si="52"/>
        <v>0.55748629922633108</v>
      </c>
    </row>
    <row r="642" spans="2:6" x14ac:dyDescent="0.3">
      <c r="B642" s="435">
        <v>63.8</v>
      </c>
      <c r="C642" s="436">
        <v>16.999569057524454</v>
      </c>
      <c r="D642" s="547">
        <f t="shared" si="53"/>
        <v>5.8825020600000083E-2</v>
      </c>
      <c r="E642" s="436">
        <v>1.78968108044451</v>
      </c>
      <c r="F642" s="547">
        <f t="shared" si="52"/>
        <v>0.55875877044619937</v>
      </c>
    </row>
    <row r="643" spans="2:6" x14ac:dyDescent="0.3">
      <c r="B643" s="435">
        <v>63.9</v>
      </c>
      <c r="C643" s="436">
        <v>16.958797743614642</v>
      </c>
      <c r="D643" s="547">
        <f t="shared" si="53"/>
        <v>5.8966444150000068E-2</v>
      </c>
      <c r="E643" s="436">
        <v>1.7856086430580924</v>
      </c>
      <c r="F643" s="547">
        <f t="shared" si="52"/>
        <v>0.56003313149703782</v>
      </c>
    </row>
    <row r="644" spans="2:6" x14ac:dyDescent="0.3">
      <c r="B644" s="435">
        <v>64</v>
      </c>
      <c r="C644" s="436">
        <v>16.918057725766374</v>
      </c>
      <c r="D644" s="547">
        <f t="shared" si="53"/>
        <v>5.9108440000000109E-2</v>
      </c>
      <c r="E644" s="436">
        <v>1.7815487082514729</v>
      </c>
      <c r="F644" s="547">
        <f t="shared" si="52"/>
        <v>0.56130937951253923</v>
      </c>
    </row>
    <row r="645" spans="2:6" x14ac:dyDescent="0.3">
      <c r="B645" s="429">
        <v>64.099999999999994</v>
      </c>
      <c r="C645" s="430">
        <v>16.87734995948755</v>
      </c>
      <c r="D645" s="548">
        <f t="shared" si="53"/>
        <v>5.9251008150000062E-2</v>
      </c>
      <c r="E645" s="430">
        <v>1.7775012407878381</v>
      </c>
      <c r="F645" s="548">
        <f t="shared" ref="F645:F708" si="54">1/E645</f>
        <v>0.56258751164458942</v>
      </c>
    </row>
    <row r="646" spans="2:6" x14ac:dyDescent="0.3">
      <c r="B646" s="429">
        <v>64.2</v>
      </c>
      <c r="C646" s="430">
        <v>16.836675389265519</v>
      </c>
      <c r="D646" s="548">
        <f t="shared" ref="D646:D709" si="55">1/C646</f>
        <v>5.9394148600000057E-2</v>
      </c>
      <c r="E646" s="430">
        <v>1.7734662053609693</v>
      </c>
      <c r="F646" s="548">
        <f t="shared" si="54"/>
        <v>0.56386752506313542</v>
      </c>
    </row>
    <row r="647" spans="2:6" x14ac:dyDescent="0.3">
      <c r="B647" s="429">
        <v>64.3</v>
      </c>
      <c r="C647" s="430">
        <v>16.796034948608362</v>
      </c>
      <c r="D647" s="548">
        <f t="shared" si="55"/>
        <v>5.9537861350000054E-2</v>
      </c>
      <c r="E647" s="430">
        <v>1.7694435665987613</v>
      </c>
      <c r="F647" s="548">
        <f t="shared" si="54"/>
        <v>0.56514941695609322</v>
      </c>
    </row>
    <row r="648" spans="2:6" x14ac:dyDescent="0.3">
      <c r="B648" s="429">
        <v>64.400000000000006</v>
      </c>
      <c r="C648" s="430">
        <v>16.755429560086991</v>
      </c>
      <c r="D648" s="548">
        <f t="shared" si="55"/>
        <v>5.9682146400000032E-2</v>
      </c>
      <c r="E648" s="430">
        <v>1.7654332890667896</v>
      </c>
      <c r="F648" s="548">
        <f t="shared" si="54"/>
        <v>0.56643318452922187</v>
      </c>
    </row>
    <row r="649" spans="2:6" x14ac:dyDescent="0.3">
      <c r="B649" s="429">
        <v>64.5</v>
      </c>
      <c r="C649" s="430">
        <v>16.714860135378242</v>
      </c>
      <c r="D649" s="548">
        <f t="shared" si="55"/>
        <v>5.9827003750000024E-2</v>
      </c>
      <c r="E649" s="430">
        <v>1.7614353372717444</v>
      </c>
      <c r="F649" s="548">
        <f t="shared" si="54"/>
        <v>0.56771882500602155</v>
      </c>
    </row>
    <row r="650" spans="2:6" x14ac:dyDescent="0.3">
      <c r="B650" s="429">
        <v>64.599999999999994</v>
      </c>
      <c r="C650" s="430">
        <v>16.674327575308954</v>
      </c>
      <c r="D650" s="548">
        <f t="shared" si="55"/>
        <v>5.9972433400000018E-2</v>
      </c>
      <c r="E650" s="430">
        <v>1.7574496756648534</v>
      </c>
      <c r="F650" s="548">
        <f t="shared" si="54"/>
        <v>0.56900633562761571</v>
      </c>
    </row>
    <row r="651" spans="2:6" x14ac:dyDescent="0.3">
      <c r="B651" s="429">
        <v>64.7</v>
      </c>
      <c r="C651" s="430">
        <v>16.63383276990092</v>
      </c>
      <c r="D651" s="548">
        <f t="shared" si="55"/>
        <v>6.0118435350000006E-2</v>
      </c>
      <c r="E651" s="430">
        <v>1.7534762686452019</v>
      </c>
      <c r="F651" s="548">
        <f t="shared" si="54"/>
        <v>0.57029571365264931</v>
      </c>
    </row>
    <row r="652" spans="2:6" x14ac:dyDescent="0.3">
      <c r="B652" s="429">
        <v>64.8</v>
      </c>
      <c r="C652" s="430">
        <v>16.593376598416732</v>
      </c>
      <c r="D652" s="548">
        <f t="shared" si="55"/>
        <v>6.0265009600000016E-2</v>
      </c>
      <c r="E652" s="430">
        <v>1.7495150805630091</v>
      </c>
      <c r="F652" s="548">
        <f t="shared" si="54"/>
        <v>0.57158695635718171</v>
      </c>
    </row>
    <row r="653" spans="2:6" x14ac:dyDescent="0.3">
      <c r="B653" s="429">
        <v>64.900000000000006</v>
      </c>
      <c r="C653" s="430">
        <v>16.552959929406523</v>
      </c>
      <c r="D653" s="548">
        <f t="shared" si="55"/>
        <v>6.0412156150000007E-2</v>
      </c>
      <c r="E653" s="430">
        <v>1.7455660757228812</v>
      </c>
      <c r="F653" s="548">
        <f t="shared" si="54"/>
        <v>0.57288006103457056</v>
      </c>
    </row>
    <row r="654" spans="2:6" x14ac:dyDescent="0.3">
      <c r="B654" s="429">
        <v>65</v>
      </c>
      <c r="C654" s="430">
        <v>16.512583620755496</v>
      </c>
      <c r="D654" s="548">
        <f t="shared" si="55"/>
        <v>6.0559874999999985E-2</v>
      </c>
      <c r="E654" s="430">
        <v>1.7416292183869462</v>
      </c>
      <c r="F654" s="548">
        <f t="shared" si="54"/>
        <v>0.57417502499537487</v>
      </c>
    </row>
    <row r="655" spans="2:6" x14ac:dyDescent="0.3">
      <c r="B655" s="435">
        <v>65.099999999999994</v>
      </c>
      <c r="C655" s="436">
        <v>16.4722485197323</v>
      </c>
      <c r="D655" s="547">
        <f t="shared" si="55"/>
        <v>6.0708166149999999E-2</v>
      </c>
      <c r="E655" s="436">
        <v>1.7377044727779818</v>
      </c>
      <c r="F655" s="547">
        <f t="shared" si="54"/>
        <v>0.57547184556724407</v>
      </c>
    </row>
    <row r="656" spans="2:6" x14ac:dyDescent="0.3">
      <c r="B656" s="435">
        <v>65.2</v>
      </c>
      <c r="C656" s="436">
        <v>16.43195546303825</v>
      </c>
      <c r="D656" s="547">
        <f t="shared" si="55"/>
        <v>6.0857029599999973E-2</v>
      </c>
      <c r="E656" s="436">
        <v>1.7337918030824599</v>
      </c>
      <c r="F656" s="547">
        <f t="shared" si="54"/>
        <v>0.57677052009481644</v>
      </c>
    </row>
    <row r="657" spans="2:6" x14ac:dyDescent="0.3">
      <c r="B657" s="435">
        <v>65.3</v>
      </c>
      <c r="C657" s="436">
        <v>16.391705276857195</v>
      </c>
      <c r="D657" s="547">
        <f t="shared" si="55"/>
        <v>6.1006465349999962E-2</v>
      </c>
      <c r="E657" s="436">
        <v>1.7298911734535434</v>
      </c>
      <c r="F657" s="547">
        <f t="shared" si="54"/>
        <v>0.57807104593961633</v>
      </c>
    </row>
    <row r="658" spans="2:6" x14ac:dyDescent="0.3">
      <c r="B658" s="435">
        <v>65.400000000000006</v>
      </c>
      <c r="C658" s="436">
        <v>16.351498776906265</v>
      </c>
      <c r="D658" s="547">
        <f t="shared" si="55"/>
        <v>6.1156473399999967E-2</v>
      </c>
      <c r="E658" s="436">
        <v>1.7260025480140491</v>
      </c>
      <c r="F658" s="547">
        <f t="shared" si="54"/>
        <v>0.57937342047994489</v>
      </c>
    </row>
    <row r="659" spans="2:6" x14ac:dyDescent="0.3">
      <c r="B659" s="435">
        <v>65.5</v>
      </c>
      <c r="C659" s="436">
        <v>16.311336768487273</v>
      </c>
      <c r="D659" s="547">
        <f t="shared" si="55"/>
        <v>6.1307053749999965E-2</v>
      </c>
      <c r="E659" s="436">
        <v>1.7221258908593142</v>
      </c>
      <c r="F659" s="547">
        <f t="shared" si="54"/>
        <v>0.58067764111078746</v>
      </c>
    </row>
    <row r="660" spans="2:6" x14ac:dyDescent="0.3">
      <c r="B660" s="435">
        <v>65.599999999999994</v>
      </c>
      <c r="C660" s="436">
        <v>16.271220046538829</v>
      </c>
      <c r="D660" s="547">
        <f t="shared" si="55"/>
        <v>6.1458206399999937E-2</v>
      </c>
      <c r="E660" s="436">
        <v>1.7182611660600648</v>
      </c>
      <c r="F660" s="547">
        <f t="shared" si="54"/>
        <v>0.58198370524370169</v>
      </c>
    </row>
    <row r="661" spans="2:6" x14ac:dyDescent="0.3">
      <c r="B661" s="435">
        <v>65.7</v>
      </c>
      <c r="C661" s="436">
        <v>16.23114939568913</v>
      </c>
      <c r="D661" s="547">
        <f t="shared" si="55"/>
        <v>6.1609931349999925E-2</v>
      </c>
      <c r="E661" s="436">
        <v>1.7144083376651753</v>
      </c>
      <c r="F661" s="547">
        <f t="shared" si="54"/>
        <v>0.58329161030672749</v>
      </c>
    </row>
    <row r="662" spans="2:6" x14ac:dyDescent="0.3">
      <c r="B662" s="435">
        <v>65.8</v>
      </c>
      <c r="C662" s="436">
        <v>16.191125590309433</v>
      </c>
      <c r="D662" s="547">
        <f t="shared" si="55"/>
        <v>6.1762228599999927E-2</v>
      </c>
      <c r="E662" s="436">
        <v>1.710567369704423</v>
      </c>
      <c r="F662" s="547">
        <f t="shared" si="54"/>
        <v>0.58460135374428113</v>
      </c>
    </row>
    <row r="663" spans="2:6" x14ac:dyDescent="0.3">
      <c r="B663" s="435">
        <v>65.900000000000006</v>
      </c>
      <c r="C663" s="436">
        <v>16.151149394568169</v>
      </c>
      <c r="D663" s="547">
        <f t="shared" si="55"/>
        <v>6.1915098149999924E-2</v>
      </c>
      <c r="E663" s="436">
        <v>1.7067382261911781</v>
      </c>
      <c r="F663" s="547">
        <f t="shared" si="54"/>
        <v>0.5859129330170556</v>
      </c>
    </row>
    <row r="664" spans="2:6" x14ac:dyDescent="0.3">
      <c r="B664" s="435">
        <v>66</v>
      </c>
      <c r="C664" s="436">
        <v>16.111221562485618</v>
      </c>
      <c r="D664" s="547">
        <f t="shared" si="55"/>
        <v>6.2068539999999936E-2</v>
      </c>
      <c r="E664" s="436">
        <v>1.7029208711250214</v>
      </c>
      <c r="F664" s="547">
        <f t="shared" si="54"/>
        <v>0.5872263456019291</v>
      </c>
    </row>
    <row r="665" spans="2:6" x14ac:dyDescent="0.3">
      <c r="B665" s="429">
        <v>66.099999999999994</v>
      </c>
      <c r="C665" s="430">
        <v>16.07134283798926</v>
      </c>
      <c r="D665" s="548">
        <f t="shared" si="55"/>
        <v>6.2222554149999915E-2</v>
      </c>
      <c r="E665" s="430">
        <v>1.6991152684943485</v>
      </c>
      <c r="F665" s="548">
        <f t="shared" si="54"/>
        <v>0.58854158899186315</v>
      </c>
    </row>
    <row r="666" spans="2:6" x14ac:dyDescent="0.3">
      <c r="B666" s="429">
        <v>66.2</v>
      </c>
      <c r="C666" s="430">
        <v>16.031513954969608</v>
      </c>
      <c r="D666" s="548">
        <f t="shared" si="55"/>
        <v>6.2377140599999922E-2</v>
      </c>
      <c r="E666" s="430">
        <v>1.6953213822789308</v>
      </c>
      <c r="F666" s="548">
        <f t="shared" si="54"/>
        <v>0.58985866069579851</v>
      </c>
    </row>
    <row r="667" spans="2:6" x14ac:dyDescent="0.3">
      <c r="B667" s="429">
        <v>66.3</v>
      </c>
      <c r="C667" s="430">
        <v>15.991735637336699</v>
      </c>
      <c r="D667" s="548">
        <f t="shared" si="55"/>
        <v>6.2532299349999904E-2</v>
      </c>
      <c r="E667" s="430">
        <v>1.69153917645236</v>
      </c>
      <c r="F667" s="548">
        <f t="shared" si="54"/>
        <v>0.59117755823857721</v>
      </c>
    </row>
    <row r="668" spans="2:6" x14ac:dyDescent="0.3">
      <c r="B668" s="429">
        <v>66.400000000000006</v>
      </c>
      <c r="C668" s="430">
        <v>15.952008599077026</v>
      </c>
      <c r="D668" s="548">
        <f t="shared" si="55"/>
        <v>6.2688030399999872E-2</v>
      </c>
      <c r="E668" s="430">
        <v>1.6877686149845437</v>
      </c>
      <c r="F668" s="548">
        <f t="shared" si="54"/>
        <v>0.59249827916083031</v>
      </c>
    </row>
    <row r="669" spans="2:6" x14ac:dyDescent="0.3">
      <c r="B669" s="429">
        <v>66.5</v>
      </c>
      <c r="C669" s="430">
        <v>15.912333544311014</v>
      </c>
      <c r="D669" s="548">
        <f t="shared" si="55"/>
        <v>6.2844333749999884E-2</v>
      </c>
      <c r="E669" s="430">
        <v>1.6840096618440707</v>
      </c>
      <c r="F669" s="548">
        <f t="shared" si="54"/>
        <v>0.59382082101889633</v>
      </c>
    </row>
    <row r="670" spans="2:6" x14ac:dyDescent="0.3">
      <c r="B670" s="429">
        <v>66.599999999999994</v>
      </c>
      <c r="C670" s="430">
        <v>15.872711167351053</v>
      </c>
      <c r="D670" s="548">
        <f t="shared" si="55"/>
        <v>6.3001209399999869E-2</v>
      </c>
      <c r="E670" s="430">
        <v>1.6802622810005978</v>
      </c>
      <c r="F670" s="548">
        <f t="shared" si="54"/>
        <v>0.5951451813847175</v>
      </c>
    </row>
    <row r="671" spans="2:6" x14ac:dyDescent="0.3">
      <c r="B671" s="429">
        <v>66.7</v>
      </c>
      <c r="C671" s="430">
        <v>15.833142152759878</v>
      </c>
      <c r="D671" s="548">
        <f t="shared" si="55"/>
        <v>6.3158657349999842E-2</v>
      </c>
      <c r="E671" s="430">
        <v>1.6765264364271417</v>
      </c>
      <c r="F671" s="548">
        <f t="shared" si="54"/>
        <v>0.59647135784575378</v>
      </c>
    </row>
    <row r="672" spans="2:6" x14ac:dyDescent="0.3">
      <c r="B672" s="429">
        <v>66.8</v>
      </c>
      <c r="C672" s="430">
        <v>15.793627175409506</v>
      </c>
      <c r="D672" s="548">
        <f t="shared" si="55"/>
        <v>6.3316677599999857E-2</v>
      </c>
      <c r="E672" s="430">
        <v>1.6728020921023508</v>
      </c>
      <c r="F672" s="548">
        <f t="shared" si="54"/>
        <v>0.59779934800488921</v>
      </c>
    </row>
    <row r="673" spans="2:6" x14ac:dyDescent="0.3">
      <c r="B673" s="429">
        <v>66.900000000000006</v>
      </c>
      <c r="C673" s="430">
        <v>15.754166900540598</v>
      </c>
      <c r="D673" s="548">
        <f t="shared" si="55"/>
        <v>6.3475270149999832E-2</v>
      </c>
      <c r="E673" s="430">
        <v>1.6690892120127421</v>
      </c>
      <c r="F673" s="548">
        <f t="shared" si="54"/>
        <v>0.59912914948033702</v>
      </c>
    </row>
    <row r="674" spans="2:6" x14ac:dyDescent="0.3">
      <c r="B674" s="429">
        <v>67</v>
      </c>
      <c r="C674" s="430">
        <v>15.714761983822166</v>
      </c>
      <c r="D674" s="548">
        <f t="shared" si="55"/>
        <v>6.3634434999999823E-2</v>
      </c>
      <c r="E674" s="430">
        <v>1.6653877601548626</v>
      </c>
      <c r="F674" s="548">
        <f t="shared" si="54"/>
        <v>0.60046075990555559</v>
      </c>
    </row>
    <row r="675" spans="2:6" x14ac:dyDescent="0.3">
      <c r="B675" s="435">
        <v>67.099999999999994</v>
      </c>
      <c r="C675" s="436">
        <v>15.675413071411768</v>
      </c>
      <c r="D675" s="547">
        <f t="shared" si="55"/>
        <v>6.3794172149999842E-2</v>
      </c>
      <c r="E675" s="436">
        <v>1.6616977005374611</v>
      </c>
      <c r="F675" s="547">
        <f t="shared" si="54"/>
        <v>0.60179417692914838</v>
      </c>
    </row>
    <row r="676" spans="2:6" x14ac:dyDescent="0.3">
      <c r="B676" s="435">
        <v>67.2</v>
      </c>
      <c r="C676" s="436">
        <v>15.636120800016037</v>
      </c>
      <c r="D676" s="547">
        <f t="shared" si="55"/>
        <v>6.3954481599999807E-2</v>
      </c>
      <c r="E676" s="436">
        <v>1.6580189971835386</v>
      </c>
      <c r="F676" s="547">
        <f t="shared" si="54"/>
        <v>0.60312939821479161</v>
      </c>
    </row>
    <row r="677" spans="2:6" x14ac:dyDescent="0.3">
      <c r="B677" s="435">
        <v>67.3</v>
      </c>
      <c r="C677" s="436">
        <v>15.596885796951554</v>
      </c>
      <c r="D677" s="547">
        <f t="shared" si="55"/>
        <v>6.4115363349999788E-2</v>
      </c>
      <c r="E677" s="436">
        <v>1.6543516141324603</v>
      </c>
      <c r="F677" s="547">
        <f t="shared" si="54"/>
        <v>0.60446642144112672</v>
      </c>
    </row>
    <row r="678" spans="2:6" x14ac:dyDescent="0.3">
      <c r="B678" s="435">
        <v>67.400000000000006</v>
      </c>
      <c r="C678" s="436">
        <v>15.557708680206117</v>
      </c>
      <c r="D678" s="547">
        <f t="shared" si="55"/>
        <v>6.4276817399999769E-2</v>
      </c>
      <c r="E678" s="436">
        <v>1.650695515441956</v>
      </c>
      <c r="F678" s="547">
        <f t="shared" si="54"/>
        <v>0.60580524430167892</v>
      </c>
    </row>
    <row r="679" spans="2:6" x14ac:dyDescent="0.3">
      <c r="B679" s="435">
        <v>67.5</v>
      </c>
      <c r="C679" s="436">
        <v>15.518590058500292</v>
      </c>
      <c r="D679" s="547">
        <f t="shared" si="55"/>
        <v>6.4438843749999766E-2</v>
      </c>
      <c r="E679" s="436">
        <v>1.647050665190072</v>
      </c>
      <c r="F679" s="547">
        <f t="shared" si="54"/>
        <v>0.60714586450478047</v>
      </c>
    </row>
    <row r="680" spans="2:6" x14ac:dyDescent="0.3">
      <c r="B680" s="435">
        <v>67.599999999999994</v>
      </c>
      <c r="C680" s="436">
        <v>15.479530531349306</v>
      </c>
      <c r="D680" s="547">
        <f t="shared" si="55"/>
        <v>6.4601442399999764E-2</v>
      </c>
      <c r="E680" s="436">
        <v>1.6434170274771562</v>
      </c>
      <c r="F680" s="547">
        <f t="shared" si="54"/>
        <v>0.60848827977346742</v>
      </c>
    </row>
    <row r="681" spans="2:6" x14ac:dyDescent="0.3">
      <c r="B681" s="435">
        <v>67.7</v>
      </c>
      <c r="C681" s="436">
        <v>15.440530689125223</v>
      </c>
      <c r="D681" s="547">
        <f t="shared" si="55"/>
        <v>6.4764613349999736E-2</v>
      </c>
      <c r="E681" s="436">
        <v>1.6397945664277198</v>
      </c>
      <c r="F681" s="547">
        <f t="shared" si="54"/>
        <v>0.60983248784540889</v>
      </c>
    </row>
    <row r="682" spans="2:6" x14ac:dyDescent="0.3">
      <c r="B682" s="435">
        <v>67.8</v>
      </c>
      <c r="C682" s="436">
        <v>15.401591113119354</v>
      </c>
      <c r="D682" s="547">
        <f t="shared" si="55"/>
        <v>6.4928356599999723E-2</v>
      </c>
      <c r="E682" s="436">
        <v>1.6361832461923416</v>
      </c>
      <c r="F682" s="547">
        <f t="shared" si="54"/>
        <v>0.61117848647280737</v>
      </c>
    </row>
    <row r="683" spans="2:6" x14ac:dyDescent="0.3">
      <c r="B683" s="435">
        <v>67.900000000000006</v>
      </c>
      <c r="C683" s="436">
        <v>15.362712375605</v>
      </c>
      <c r="D683" s="547">
        <f t="shared" si="55"/>
        <v>6.5092672149999739E-2</v>
      </c>
      <c r="E683" s="436">
        <v>1.6325830309494584</v>
      </c>
      <c r="F683" s="547">
        <f t="shared" si="54"/>
        <v>0.61252627342232746</v>
      </c>
    </row>
    <row r="684" spans="2:6" x14ac:dyDescent="0.3">
      <c r="B684" s="435">
        <v>68</v>
      </c>
      <c r="C684" s="436">
        <v>15.323895039900428</v>
      </c>
      <c r="D684" s="547">
        <f t="shared" si="55"/>
        <v>6.5257559999999701E-2</v>
      </c>
      <c r="E684" s="436">
        <v>1.628993884907177</v>
      </c>
      <c r="F684" s="547">
        <f t="shared" si="54"/>
        <v>0.61387584647500493</v>
      </c>
    </row>
    <row r="685" spans="2:6" x14ac:dyDescent="0.3">
      <c r="B685" s="429">
        <v>68.099999999999994</v>
      </c>
      <c r="C685" s="430">
        <v>15.285139660431964</v>
      </c>
      <c r="D685" s="548">
        <f t="shared" si="55"/>
        <v>6.5423020149999705E-2</v>
      </c>
      <c r="E685" s="430">
        <v>1.6254157723050282</v>
      </c>
      <c r="F685" s="548">
        <f t="shared" si="54"/>
        <v>0.61522720342616333</v>
      </c>
    </row>
    <row r="686" spans="2:6" x14ac:dyDescent="0.3">
      <c r="B686" s="429">
        <v>68.2</v>
      </c>
      <c r="C686" s="430">
        <v>15.246446782797481</v>
      </c>
      <c r="D686" s="548">
        <f t="shared" si="55"/>
        <v>6.5589052599999684E-2</v>
      </c>
      <c r="E686" s="430">
        <v>1.6218486574156856</v>
      </c>
      <c r="F686" s="548">
        <f t="shared" si="54"/>
        <v>0.61658034208533208</v>
      </c>
    </row>
    <row r="687" spans="2:6" x14ac:dyDescent="0.3">
      <c r="B687" s="429">
        <v>68.3</v>
      </c>
      <c r="C687" s="430">
        <v>15.207816943829931</v>
      </c>
      <c r="D687" s="548">
        <f t="shared" si="55"/>
        <v>6.5755657349999663E-2</v>
      </c>
      <c r="E687" s="430">
        <v>1.6182925045466414</v>
      </c>
      <c r="F687" s="548">
        <f t="shared" si="54"/>
        <v>0.61793526027616763</v>
      </c>
    </row>
    <row r="688" spans="2:6" x14ac:dyDescent="0.3">
      <c r="B688" s="429">
        <v>68.400000000000006</v>
      </c>
      <c r="C688" s="430">
        <v>15.169250671661127</v>
      </c>
      <c r="D688" s="548">
        <f t="shared" si="55"/>
        <v>6.5922834399999658E-2</v>
      </c>
      <c r="E688" s="430">
        <v>1.6147472780418712</v>
      </c>
      <c r="F688" s="548">
        <f t="shared" si="54"/>
        <v>0.61929195583636676</v>
      </c>
    </row>
    <row r="689" spans="2:6" x14ac:dyDescent="0.3">
      <c r="B689" s="429">
        <v>68.5</v>
      </c>
      <c r="C689" s="430">
        <v>15.130748485785693</v>
      </c>
      <c r="D689" s="548">
        <f t="shared" si="55"/>
        <v>6.6090583749999668E-2</v>
      </c>
      <c r="E689" s="430">
        <v>1.611212942283434</v>
      </c>
      <c r="F689" s="548">
        <f t="shared" si="54"/>
        <v>0.62065042661759262</v>
      </c>
    </row>
    <row r="690" spans="2:6" x14ac:dyDescent="0.3">
      <c r="B690" s="429">
        <v>68.599999999999994</v>
      </c>
      <c r="C690" s="430">
        <v>15.092310897125159</v>
      </c>
      <c r="D690" s="548">
        <f t="shared" si="55"/>
        <v>6.6258905399999665E-2</v>
      </c>
      <c r="E690" s="430">
        <v>1.6076894616930757</v>
      </c>
      <c r="F690" s="548">
        <f t="shared" si="54"/>
        <v>0.62201067048538639</v>
      </c>
    </row>
    <row r="691" spans="2:6" x14ac:dyDescent="0.3">
      <c r="B691" s="429">
        <v>68.7</v>
      </c>
      <c r="C691" s="430">
        <v>15.053938408092174</v>
      </c>
      <c r="D691" s="548">
        <f t="shared" si="55"/>
        <v>6.642779934999965E-2</v>
      </c>
      <c r="E691" s="430">
        <v>1.6041768007337636</v>
      </c>
      <c r="F691" s="548">
        <f t="shared" si="54"/>
        <v>0.6233726853190944</v>
      </c>
    </row>
    <row r="692" spans="2:6" x14ac:dyDescent="0.3">
      <c r="B692" s="429">
        <v>68.8</v>
      </c>
      <c r="C692" s="430">
        <v>15.015631512654858</v>
      </c>
      <c r="D692" s="548">
        <f t="shared" si="55"/>
        <v>6.659726559999965E-2</v>
      </c>
      <c r="E692" s="430">
        <v>1.6006749239112144</v>
      </c>
      <c r="F692" s="548">
        <f t="shared" si="54"/>
        <v>0.62473646901178526</v>
      </c>
    </row>
    <row r="693" spans="2:6" x14ac:dyDescent="0.3">
      <c r="B693" s="429">
        <v>68.900000000000006</v>
      </c>
      <c r="C693" s="430">
        <v>14.977390696401301</v>
      </c>
      <c r="D693" s="548">
        <f t="shared" si="55"/>
        <v>6.6767304149999596E-2</v>
      </c>
      <c r="E693" s="430">
        <v>1.5971837957753725</v>
      </c>
      <c r="F693" s="548">
        <f t="shared" si="54"/>
        <v>0.62610201947017485</v>
      </c>
    </row>
    <row r="694" spans="2:6" x14ac:dyDescent="0.3">
      <c r="B694" s="429">
        <v>69</v>
      </c>
      <c r="C694" s="430">
        <v>14.93921643660406</v>
      </c>
      <c r="D694" s="548">
        <f t="shared" si="55"/>
        <v>6.693791499999964E-2</v>
      </c>
      <c r="E694" s="430">
        <v>1.5937033809218708</v>
      </c>
      <c r="F694" s="548">
        <f t="shared" si="54"/>
        <v>0.6274693346145469</v>
      </c>
    </row>
    <row r="695" spans="2:6" x14ac:dyDescent="0.3">
      <c r="B695" s="435">
        <v>69.099999999999994</v>
      </c>
      <c r="C695" s="436">
        <v>14.901109202284907</v>
      </c>
      <c r="D695" s="547">
        <f t="shared" si="55"/>
        <v>6.7109098149999602E-2</v>
      </c>
      <c r="E695" s="436">
        <v>1.5902336439934643</v>
      </c>
      <c r="F695" s="547">
        <f t="shared" si="54"/>
        <v>0.62883841237867177</v>
      </c>
    </row>
    <row r="696" spans="2:6" x14ac:dyDescent="0.3">
      <c r="B696" s="435">
        <v>69.2</v>
      </c>
      <c r="C696" s="436">
        <v>14.863069454279431</v>
      </c>
      <c r="D696" s="547">
        <f t="shared" si="55"/>
        <v>6.7280853599999579E-2</v>
      </c>
      <c r="E696" s="436">
        <v>1.5867745496813952</v>
      </c>
      <c r="F696" s="547">
        <f t="shared" si="54"/>
        <v>0.63020925070974176</v>
      </c>
    </row>
    <row r="697" spans="2:6" x14ac:dyDescent="0.3">
      <c r="B697" s="435">
        <v>69.3</v>
      </c>
      <c r="C697" s="436">
        <v>14.825097645301884</v>
      </c>
      <c r="D697" s="547">
        <f t="shared" si="55"/>
        <v>6.74531813499996E-2</v>
      </c>
      <c r="E697" s="436">
        <v>1.5833260627267984</v>
      </c>
      <c r="F697" s="547">
        <f t="shared" si="54"/>
        <v>0.63158184756827884</v>
      </c>
    </row>
    <row r="698" spans="2:6" x14ac:dyDescent="0.3">
      <c r="B698" s="435">
        <v>69.400000000000006</v>
      </c>
      <c r="C698" s="436">
        <v>14.787194220010008</v>
      </c>
      <c r="D698" s="547">
        <f t="shared" si="55"/>
        <v>6.762608139999958E-2</v>
      </c>
      <c r="E698" s="436">
        <v>1.5798881479220006</v>
      </c>
      <c r="F698" s="547">
        <f t="shared" si="54"/>
        <v>0.6329562009280737</v>
      </c>
    </row>
    <row r="699" spans="2:6" x14ac:dyDescent="0.3">
      <c r="B699" s="435">
        <v>69.5</v>
      </c>
      <c r="C699" s="436">
        <v>14.74935961506983</v>
      </c>
      <c r="D699" s="547">
        <f t="shared" si="55"/>
        <v>6.7799553749999575E-2</v>
      </c>
      <c r="E699" s="436">
        <v>1.5764607701118574</v>
      </c>
      <c r="F699" s="547">
        <f t="shared" si="54"/>
        <v>0.63433230877609803</v>
      </c>
    </row>
    <row r="700" spans="2:6" x14ac:dyDescent="0.3">
      <c r="B700" s="435">
        <v>69.599999999999994</v>
      </c>
      <c r="C700" s="436">
        <v>14.711594259220599</v>
      </c>
      <c r="D700" s="547">
        <f t="shared" si="55"/>
        <v>6.7973598399999557E-2</v>
      </c>
      <c r="E700" s="436">
        <v>1.5730438941949834</v>
      </c>
      <c r="F700" s="547">
        <f t="shared" si="54"/>
        <v>0.63571016911245015</v>
      </c>
    </row>
    <row r="701" spans="2:6" x14ac:dyDescent="0.3">
      <c r="B701" s="435">
        <v>69.7</v>
      </c>
      <c r="C701" s="436">
        <v>14.673898573339624</v>
      </c>
      <c r="D701" s="547">
        <f t="shared" si="55"/>
        <v>6.8148215349999555E-2</v>
      </c>
      <c r="E701" s="436">
        <v>1.5696374851250676</v>
      </c>
      <c r="F701" s="547">
        <f t="shared" si="54"/>
        <v>0.6370897799502544</v>
      </c>
    </row>
    <row r="702" spans="2:6" x14ac:dyDescent="0.3">
      <c r="B702" s="435">
        <v>69.8</v>
      </c>
      <c r="C702" s="436">
        <v>14.636272970507196</v>
      </c>
      <c r="D702" s="547">
        <f t="shared" si="55"/>
        <v>6.8323404599999513E-2</v>
      </c>
      <c r="E702" s="436">
        <v>1.566241507912044</v>
      </c>
      <c r="F702" s="547">
        <f t="shared" si="54"/>
        <v>0.63847113931560895</v>
      </c>
    </row>
    <row r="703" spans="2:6" x14ac:dyDescent="0.3">
      <c r="B703" s="435">
        <v>69.900000000000006</v>
      </c>
      <c r="C703" s="436">
        <v>14.598717856071405</v>
      </c>
      <c r="D703" s="547">
        <f t="shared" si="55"/>
        <v>6.8499166149999527E-2</v>
      </c>
      <c r="E703" s="436">
        <v>1.5628559276233045</v>
      </c>
      <c r="F703" s="547">
        <f t="shared" si="54"/>
        <v>0.63985424524750578</v>
      </c>
    </row>
    <row r="704" spans="2:6" x14ac:dyDescent="0.3">
      <c r="B704" s="435">
        <v>70</v>
      </c>
      <c r="C704" s="436">
        <v>14.561233627713042</v>
      </c>
      <c r="D704" s="547">
        <f t="shared" si="55"/>
        <v>6.8675499999999515E-2</v>
      </c>
      <c r="E704" s="436">
        <v>1.5594807093848821</v>
      </c>
      <c r="F704" s="547">
        <f t="shared" si="54"/>
        <v>0.64123909579775284</v>
      </c>
    </row>
    <row r="705" spans="2:6" x14ac:dyDescent="0.3">
      <c r="B705" s="429">
        <v>70.099999999999994</v>
      </c>
      <c r="C705" s="430">
        <v>14.52382067551037</v>
      </c>
      <c r="D705" s="548">
        <f t="shared" si="55"/>
        <v>6.885240614999949E-2</v>
      </c>
      <c r="E705" s="430">
        <v>1.5561158183825499</v>
      </c>
      <c r="F705" s="548">
        <f t="shared" si="54"/>
        <v>0.64262568903091999</v>
      </c>
    </row>
    <row r="706" spans="2:6" x14ac:dyDescent="0.3">
      <c r="B706" s="429">
        <v>70.2</v>
      </c>
      <c r="C706" s="430">
        <v>14.486479382003884</v>
      </c>
      <c r="D706" s="548">
        <f t="shared" si="55"/>
        <v>6.9029884599999494E-2</v>
      </c>
      <c r="E706" s="430">
        <v>1.5527612198629857</v>
      </c>
      <c r="F706" s="548">
        <f t="shared" si="54"/>
        <v>0.64401402302424782</v>
      </c>
    </row>
    <row r="707" spans="2:6" x14ac:dyDescent="0.3">
      <c r="B707" s="429">
        <v>70.3</v>
      </c>
      <c r="C707" s="430">
        <v>14.449210122261039</v>
      </c>
      <c r="D707" s="548">
        <f t="shared" si="55"/>
        <v>6.9207935349999472E-2</v>
      </c>
      <c r="E707" s="430">
        <v>1.5494168791348404</v>
      </c>
      <c r="F707" s="548">
        <f t="shared" si="54"/>
        <v>0.64540409586758696</v>
      </c>
    </row>
    <row r="708" spans="2:6" x14ac:dyDescent="0.3">
      <c r="B708" s="429">
        <v>70.400000000000006</v>
      </c>
      <c r="C708" s="430">
        <v>14.412013263940873</v>
      </c>
      <c r="D708" s="548">
        <f t="shared" si="55"/>
        <v>6.9386558399999451E-2</v>
      </c>
      <c r="E708" s="430">
        <v>1.5460827615697994</v>
      </c>
      <c r="F708" s="548">
        <f t="shared" si="54"/>
        <v>0.64679590566332956</v>
      </c>
    </row>
    <row r="709" spans="2:6" x14ac:dyDescent="0.3">
      <c r="B709" s="429">
        <v>70.5</v>
      </c>
      <c r="C709" s="430">
        <v>14.37488916735856</v>
      </c>
      <c r="D709" s="548">
        <f t="shared" si="55"/>
        <v>6.9565753749999432E-2</v>
      </c>
      <c r="E709" s="430">
        <v>1.5427588326036243</v>
      </c>
      <c r="F709" s="548">
        <f t="shared" ref="F709:F772" si="56">1/E709</f>
        <v>0.64818945052633936</v>
      </c>
    </row>
    <row r="710" spans="2:6" x14ac:dyDescent="0.3">
      <c r="B710" s="429">
        <v>70.599999999999994</v>
      </c>
      <c r="C710" s="430">
        <v>14.337838185549906</v>
      </c>
      <c r="D710" s="548">
        <f t="shared" ref="D710:D773" si="57">1/C710</f>
        <v>6.9745521399999427E-2</v>
      </c>
      <c r="E710" s="430">
        <v>1.5394450577371857</v>
      </c>
      <c r="F710" s="548">
        <f t="shared" si="56"/>
        <v>0.64958472858387661</v>
      </c>
    </row>
    <row r="711" spans="2:6" x14ac:dyDescent="0.3">
      <c r="B711" s="429">
        <v>70.7</v>
      </c>
      <c r="C711" s="430">
        <v>14.300860664335717</v>
      </c>
      <c r="D711" s="548">
        <f t="shared" si="57"/>
        <v>6.9925861349999424E-2</v>
      </c>
      <c r="E711" s="430">
        <v>1.5361414025374505</v>
      </c>
      <c r="F711" s="548">
        <f t="shared" si="56"/>
        <v>0.65098173797553149</v>
      </c>
    </row>
    <row r="712" spans="2:6" x14ac:dyDescent="0.3">
      <c r="B712" s="429">
        <v>70.8</v>
      </c>
      <c r="C712" s="430">
        <v>14.263956942386072</v>
      </c>
      <c r="D712" s="548">
        <f t="shared" si="57"/>
        <v>7.0106773599999395E-2</v>
      </c>
      <c r="E712" s="430">
        <v>1.5328478326384172</v>
      </c>
      <c r="F712" s="548">
        <f t="shared" si="56"/>
        <v>0.6523804768531708</v>
      </c>
    </row>
    <row r="713" spans="2:6" x14ac:dyDescent="0.3">
      <c r="B713" s="429">
        <v>70.900000000000006</v>
      </c>
      <c r="C713" s="430">
        <v>14.227127351284476</v>
      </c>
      <c r="D713" s="548">
        <f t="shared" si="57"/>
        <v>7.0288258149999366E-2</v>
      </c>
      <c r="E713" s="430">
        <v>1.5295643137421251</v>
      </c>
      <c r="F713" s="548">
        <f t="shared" si="56"/>
        <v>0.65378094338084414</v>
      </c>
    </row>
    <row r="714" spans="2:6" x14ac:dyDescent="0.3">
      <c r="B714" s="429">
        <v>71</v>
      </c>
      <c r="C714" s="430">
        <v>14.190372215591896</v>
      </c>
      <c r="D714" s="548">
        <f t="shared" si="57"/>
        <v>7.0470314999999381E-2</v>
      </c>
      <c r="E714" s="430">
        <v>1.5262908116195246</v>
      </c>
      <c r="F714" s="548">
        <f t="shared" si="56"/>
        <v>0.65518313573473907</v>
      </c>
    </row>
    <row r="715" spans="2:6" x14ac:dyDescent="0.3">
      <c r="B715" s="435">
        <v>71.099999999999994</v>
      </c>
      <c r="C715" s="436">
        <v>14.153691852910688</v>
      </c>
      <c r="D715" s="547">
        <f t="shared" si="57"/>
        <v>7.0652944149999369E-2</v>
      </c>
      <c r="E715" s="436">
        <v>1.5230272921113996</v>
      </c>
      <c r="F715" s="547">
        <f t="shared" si="56"/>
        <v>0.65658705210310597</v>
      </c>
    </row>
    <row r="716" spans="2:6" x14ac:dyDescent="0.3">
      <c r="B716" s="435">
        <v>71.2</v>
      </c>
      <c r="C716" s="436">
        <v>14.117086573948331</v>
      </c>
      <c r="D716" s="547">
        <f t="shared" si="57"/>
        <v>7.0836145599999345E-2</v>
      </c>
      <c r="E716" s="436">
        <v>1.519773721129235</v>
      </c>
      <c r="F716" s="547">
        <f t="shared" si="56"/>
        <v>0.65799269068619737</v>
      </c>
    </row>
    <row r="717" spans="2:6" x14ac:dyDescent="0.3">
      <c r="B717" s="435">
        <v>71.3</v>
      </c>
      <c r="C717" s="436">
        <v>14.080556682581047</v>
      </c>
      <c r="D717" s="547">
        <f t="shared" si="57"/>
        <v>7.1019919349999322E-2</v>
      </c>
      <c r="E717" s="436">
        <v>1.5165300646561104</v>
      </c>
      <c r="F717" s="547">
        <f t="shared" si="56"/>
        <v>0.65940004969618637</v>
      </c>
    </row>
    <row r="718" spans="2:6" x14ac:dyDescent="0.3">
      <c r="B718" s="435">
        <v>71.400000000000006</v>
      </c>
      <c r="C718" s="436">
        <v>14.044102475917253</v>
      </c>
      <c r="D718" s="547">
        <f t="shared" si="57"/>
        <v>7.1204265399999342E-2</v>
      </c>
      <c r="E718" s="436">
        <v>1.5132962887474812</v>
      </c>
      <c r="F718" s="547">
        <f t="shared" si="56"/>
        <v>0.66080912735712571</v>
      </c>
    </row>
    <row r="719" spans="2:6" x14ac:dyDescent="0.3">
      <c r="B719" s="435">
        <v>71.5</v>
      </c>
      <c r="C719" s="436">
        <v>14.00772424436089</v>
      </c>
      <c r="D719" s="547">
        <f t="shared" si="57"/>
        <v>7.1389183749999321E-2</v>
      </c>
      <c r="E719" s="436">
        <v>1.5100723595320364</v>
      </c>
      <c r="F719" s="547">
        <f t="shared" si="56"/>
        <v>0.66221992190486478</v>
      </c>
    </row>
    <row r="720" spans="2:6" x14ac:dyDescent="0.3">
      <c r="B720" s="435">
        <v>71.599999999999994</v>
      </c>
      <c r="C720" s="436">
        <v>13.971422271674491</v>
      </c>
      <c r="D720" s="547">
        <f t="shared" si="57"/>
        <v>7.1574674399999275E-2</v>
      </c>
      <c r="E720" s="436">
        <v>1.5068582432124684</v>
      </c>
      <c r="F720" s="547">
        <f t="shared" si="56"/>
        <v>0.66363243158699636</v>
      </c>
    </row>
    <row r="721" spans="2:6" x14ac:dyDescent="0.3">
      <c r="B721" s="435">
        <v>71.7</v>
      </c>
      <c r="C721" s="436">
        <v>13.935196835042134</v>
      </c>
      <c r="D721" s="547">
        <f t="shared" si="57"/>
        <v>7.1760737349999285E-2</v>
      </c>
      <c r="E721" s="436">
        <v>1.5036539060662659</v>
      </c>
      <c r="F721" s="547">
        <f t="shared" si="56"/>
        <v>0.66504665466278523</v>
      </c>
    </row>
    <row r="722" spans="2:6" x14ac:dyDescent="0.3">
      <c r="B722" s="435">
        <v>71.8</v>
      </c>
      <c r="C722" s="436">
        <v>13.899048205132232</v>
      </c>
      <c r="D722" s="547">
        <f t="shared" si="57"/>
        <v>7.1947372599999282E-2</v>
      </c>
      <c r="E722" s="436">
        <v>1.5004593144464635</v>
      </c>
      <c r="F722" s="547">
        <f t="shared" si="56"/>
        <v>0.66646258940310643</v>
      </c>
    </row>
    <row r="723" spans="2:6" x14ac:dyDescent="0.3">
      <c r="B723" s="435">
        <v>71.900000000000006</v>
      </c>
      <c r="C723" s="436">
        <v>13.862976646160048</v>
      </c>
      <c r="D723" s="547">
        <f t="shared" si="57"/>
        <v>7.2134580149999267E-2</v>
      </c>
      <c r="E723" s="436">
        <v>1.4972744347823621</v>
      </c>
      <c r="F723" s="547">
        <f t="shared" si="56"/>
        <v>0.66788023409038977</v>
      </c>
    </row>
    <row r="724" spans="2:6" x14ac:dyDescent="0.3">
      <c r="B724" s="435">
        <v>72</v>
      </c>
      <c r="C724" s="436">
        <v>13.826982415950063</v>
      </c>
      <c r="D724" s="547">
        <f t="shared" si="57"/>
        <v>7.2322359999999267E-2</v>
      </c>
      <c r="E724" s="436">
        <v>1.4940992335802412</v>
      </c>
      <c r="F724" s="547">
        <f t="shared" si="56"/>
        <v>0.66929958701855841</v>
      </c>
    </row>
    <row r="725" spans="2:6" x14ac:dyDescent="0.3">
      <c r="B725" s="429">
        <v>72.099999999999994</v>
      </c>
      <c r="C725" s="430">
        <v>13.791065765998139</v>
      </c>
      <c r="D725" s="548">
        <f t="shared" si="57"/>
        <v>7.2510712149999254E-2</v>
      </c>
      <c r="E725" s="430">
        <v>1.4909336774240998</v>
      </c>
      <c r="F725" s="548">
        <f t="shared" si="56"/>
        <v>0.6707206464929476</v>
      </c>
    </row>
    <row r="726" spans="2:6" x14ac:dyDescent="0.3">
      <c r="B726" s="429">
        <v>72.2</v>
      </c>
      <c r="C726" s="430">
        <v>13.755226941533442</v>
      </c>
      <c r="D726" s="548">
        <f t="shared" si="57"/>
        <v>7.2699636599999229E-2</v>
      </c>
      <c r="E726" s="430">
        <v>1.4877777329762811</v>
      </c>
      <c r="F726" s="548">
        <f t="shared" si="56"/>
        <v>0.67214341083026719</v>
      </c>
    </row>
    <row r="727" spans="2:6" x14ac:dyDescent="0.3">
      <c r="B727" s="429">
        <v>72.3</v>
      </c>
      <c r="C727" s="430">
        <v>13.719466181580149</v>
      </c>
      <c r="D727" s="548">
        <f t="shared" si="57"/>
        <v>7.2889133349999219E-2</v>
      </c>
      <c r="E727" s="430">
        <v>1.4846313669781612</v>
      </c>
      <c r="F727" s="548">
        <f t="shared" si="56"/>
        <v>0.67356787835852716</v>
      </c>
    </row>
    <row r="728" spans="2:6" x14ac:dyDescent="0.3">
      <c r="B728" s="429">
        <v>72.400000000000006</v>
      </c>
      <c r="C728" s="430">
        <v>13.683783719018951</v>
      </c>
      <c r="D728" s="548">
        <f t="shared" si="57"/>
        <v>7.3079202399999224E-2</v>
      </c>
      <c r="E728" s="430">
        <v>1.4814945462507749</v>
      </c>
      <c r="F728" s="548">
        <f t="shared" si="56"/>
        <v>0.67499404741698488</v>
      </c>
    </row>
    <row r="729" spans="2:6" x14ac:dyDescent="0.3">
      <c r="B729" s="429">
        <v>72.5</v>
      </c>
      <c r="C729" s="430">
        <v>13.648179780648313</v>
      </c>
      <c r="D729" s="548">
        <f t="shared" si="57"/>
        <v>7.3269843749999189E-2</v>
      </c>
      <c r="E729" s="430">
        <v>1.4783672376954557</v>
      </c>
      <c r="F729" s="548">
        <f t="shared" si="56"/>
        <v>0.67642191635607685</v>
      </c>
    </row>
    <row r="730" spans="2:6" x14ac:dyDescent="0.3">
      <c r="B730" s="429">
        <v>72.599999999999994</v>
      </c>
      <c r="C730" s="430">
        <v>13.612654587245446</v>
      </c>
      <c r="D730" s="548">
        <f t="shared" si="57"/>
        <v>7.3461057399999197E-2</v>
      </c>
      <c r="E730" s="430">
        <v>1.475249408294425</v>
      </c>
      <c r="F730" s="548">
        <f t="shared" si="56"/>
        <v>0.67785148353736779</v>
      </c>
    </row>
    <row r="731" spans="2:6" x14ac:dyDescent="0.3">
      <c r="B731" s="429">
        <v>72.7</v>
      </c>
      <c r="C731" s="430">
        <v>13.577208353627144</v>
      </c>
      <c r="D731" s="548">
        <f t="shared" si="57"/>
        <v>7.365284334999915E-2</v>
      </c>
      <c r="E731" s="430">
        <v>1.4721410251113878</v>
      </c>
      <c r="F731" s="548">
        <f t="shared" si="56"/>
        <v>0.67928274733348748</v>
      </c>
    </row>
    <row r="732" spans="2:6" x14ac:dyDescent="0.3">
      <c r="B732" s="429">
        <v>72.8</v>
      </c>
      <c r="C732" s="430">
        <v>13.541841288710236</v>
      </c>
      <c r="D732" s="548">
        <f t="shared" si="57"/>
        <v>7.3845201599999175E-2</v>
      </c>
      <c r="E732" s="430">
        <v>1.4690420552921197</v>
      </c>
      <c r="F732" s="548">
        <f t="shared" si="56"/>
        <v>0.68071570612806553</v>
      </c>
    </row>
    <row r="733" spans="2:6" x14ac:dyDescent="0.3">
      <c r="B733" s="429">
        <v>72.900000000000006</v>
      </c>
      <c r="C733" s="430">
        <v>13.506553595571921</v>
      </c>
      <c r="D733" s="548">
        <f t="shared" si="57"/>
        <v>7.4038132149999145E-2</v>
      </c>
      <c r="E733" s="430">
        <v>1.4659524660649763</v>
      </c>
      <c r="F733" s="548">
        <f t="shared" si="56"/>
        <v>0.68215035831569482</v>
      </c>
    </row>
    <row r="734" spans="2:6" x14ac:dyDescent="0.3">
      <c r="B734" s="429">
        <v>73</v>
      </c>
      <c r="C734" s="430">
        <v>13.471345471509711</v>
      </c>
      <c r="D734" s="548">
        <f t="shared" si="57"/>
        <v>7.423163499999913E-2</v>
      </c>
      <c r="E734" s="430">
        <v>1.4628722247414991</v>
      </c>
      <c r="F734" s="548">
        <f t="shared" si="56"/>
        <v>0.68358670230184171</v>
      </c>
    </row>
    <row r="735" spans="2:6" x14ac:dyDescent="0.3">
      <c r="B735" s="435">
        <v>73.099999999999994</v>
      </c>
      <c r="C735" s="436">
        <v>13.436217108101213</v>
      </c>
      <c r="D735" s="547">
        <f t="shared" si="57"/>
        <v>7.4425710149999103E-2</v>
      </c>
      <c r="E735" s="436">
        <v>1.45980129871688</v>
      </c>
      <c r="F735" s="547">
        <f t="shared" si="56"/>
        <v>0.68502473650281648</v>
      </c>
    </row>
    <row r="736" spans="2:6" x14ac:dyDescent="0.3">
      <c r="B736" s="435">
        <v>73.2</v>
      </c>
      <c r="C736" s="436">
        <v>13.401168691263576</v>
      </c>
      <c r="D736" s="547">
        <f t="shared" si="57"/>
        <v>7.4620357599999104E-2</v>
      </c>
      <c r="E736" s="436">
        <v>1.4567396554704934</v>
      </c>
      <c r="F736" s="547">
        <f t="shared" si="56"/>
        <v>0.68646445934570444</v>
      </c>
    </row>
    <row r="737" spans="2:6" x14ac:dyDescent="0.3">
      <c r="B737" s="435">
        <v>73.3</v>
      </c>
      <c r="C737" s="436">
        <v>13.366200401312708</v>
      </c>
      <c r="D737" s="547">
        <f t="shared" si="57"/>
        <v>7.4815577349999107E-2</v>
      </c>
      <c r="E737" s="436">
        <v>1.4536872625663957</v>
      </c>
      <c r="F737" s="547">
        <f t="shared" si="56"/>
        <v>0.68790586926830555</v>
      </c>
    </row>
    <row r="738" spans="2:6" x14ac:dyDescent="0.3">
      <c r="B738" s="435">
        <v>73.400000000000006</v>
      </c>
      <c r="C738" s="436">
        <v>13.331312413022184</v>
      </c>
      <c r="D738" s="547">
        <f t="shared" si="57"/>
        <v>7.501136939999907E-2</v>
      </c>
      <c r="E738" s="436">
        <v>1.4506440876537687</v>
      </c>
      <c r="F738" s="547">
        <f t="shared" si="56"/>
        <v>0.6893489647190939</v>
      </c>
    </row>
    <row r="739" spans="2:6" x14ac:dyDescent="0.3">
      <c r="B739" s="435">
        <v>73.5</v>
      </c>
      <c r="C739" s="436">
        <v>13.296504895681853</v>
      </c>
      <c r="D739" s="547">
        <f t="shared" si="57"/>
        <v>7.5207733749999076E-2</v>
      </c>
      <c r="E739" s="436">
        <v>1.4476100984674281</v>
      </c>
      <c r="F739" s="547">
        <f t="shared" si="56"/>
        <v>0.69079374415713946</v>
      </c>
    </row>
    <row r="740" spans="2:6" x14ac:dyDescent="0.3">
      <c r="B740" s="435">
        <v>73.599999999999994</v>
      </c>
      <c r="C740" s="436">
        <v>13.261778013156238</v>
      </c>
      <c r="D740" s="547">
        <f t="shared" si="57"/>
        <v>7.5404670399999013E-2</v>
      </c>
      <c r="E740" s="436">
        <v>1.4445852628282301</v>
      </c>
      <c r="F740" s="547">
        <f t="shared" si="56"/>
        <v>0.69224020605207159</v>
      </c>
    </row>
    <row r="741" spans="2:6" x14ac:dyDescent="0.3">
      <c r="B741" s="435">
        <v>73.7</v>
      </c>
      <c r="C741" s="436">
        <v>13.227131923942522</v>
      </c>
      <c r="D741" s="547">
        <f t="shared" si="57"/>
        <v>7.5602179349999007E-2</v>
      </c>
      <c r="E741" s="436">
        <v>1.4415695486435152</v>
      </c>
      <c r="F741" s="547">
        <f t="shared" si="56"/>
        <v>0.69368834888401865</v>
      </c>
    </row>
    <row r="742" spans="2:6" x14ac:dyDescent="0.3">
      <c r="B742" s="435">
        <v>73.8</v>
      </c>
      <c r="C742" s="436">
        <v>13.192566781228363</v>
      </c>
      <c r="D742" s="547">
        <f t="shared" si="57"/>
        <v>7.5800260599999003E-2</v>
      </c>
      <c r="E742" s="436">
        <v>1.4385629239075441</v>
      </c>
      <c r="F742" s="547">
        <f t="shared" si="56"/>
        <v>0.69513817114354437</v>
      </c>
    </row>
    <row r="743" spans="2:6" x14ac:dyDescent="0.3">
      <c r="B743" s="435">
        <v>73.900000000000006</v>
      </c>
      <c r="C743" s="436">
        <v>13.158082732949326</v>
      </c>
      <c r="D743" s="547">
        <f t="shared" si="57"/>
        <v>7.5998914149999E-2</v>
      </c>
      <c r="E743" s="436">
        <v>1.4355653567018694</v>
      </c>
      <c r="F743" s="547">
        <f t="shared" si="56"/>
        <v>0.69658967133160954</v>
      </c>
    </row>
    <row r="744" spans="2:6" x14ac:dyDescent="0.3">
      <c r="B744" s="435">
        <v>74</v>
      </c>
      <c r="C744" s="436">
        <v>13.123679921846039</v>
      </c>
      <c r="D744" s="547">
        <f t="shared" si="57"/>
        <v>7.6198139999998971E-2</v>
      </c>
      <c r="E744" s="436">
        <v>1.4325768151957505</v>
      </c>
      <c r="F744" s="547">
        <f t="shared" si="56"/>
        <v>0.69804284795950555</v>
      </c>
    </row>
    <row r="745" spans="2:6" x14ac:dyDescent="0.3">
      <c r="B745" s="429">
        <v>74.099999999999994</v>
      </c>
      <c r="C745" s="430">
        <v>13.089358485521034</v>
      </c>
      <c r="D745" s="548">
        <f t="shared" si="57"/>
        <v>7.6397938149998956E-2</v>
      </c>
      <c r="E745" s="430">
        <v>1.4295972676465118</v>
      </c>
      <c r="F745" s="548">
        <f t="shared" si="56"/>
        <v>0.69949769954881036</v>
      </c>
    </row>
    <row r="746" spans="2:6" x14ac:dyDescent="0.3">
      <c r="B746" s="429">
        <v>74.2</v>
      </c>
      <c r="C746" s="430">
        <v>13.055118556495303</v>
      </c>
      <c r="D746" s="548">
        <f t="shared" si="57"/>
        <v>7.6598308599998943E-2</v>
      </c>
      <c r="E746" s="430">
        <v>1.4266266823999303</v>
      </c>
      <c r="F746" s="548">
        <f t="shared" si="56"/>
        <v>0.70095422463132306</v>
      </c>
    </row>
    <row r="747" spans="2:6" x14ac:dyDescent="0.3">
      <c r="B747" s="429">
        <v>74.3</v>
      </c>
      <c r="C747" s="430">
        <v>13.020960262264508</v>
      </c>
      <c r="D747" s="548">
        <f t="shared" si="57"/>
        <v>7.6799251349998932E-2</v>
      </c>
      <c r="E747" s="430">
        <v>1.4236650278905503</v>
      </c>
      <c r="F747" s="548">
        <f t="shared" si="56"/>
        <v>0.70241242174902874</v>
      </c>
    </row>
    <row r="748" spans="2:6" x14ac:dyDescent="0.3">
      <c r="B748" s="429">
        <v>74.400000000000006</v>
      </c>
      <c r="C748" s="430">
        <v>12.986883725354895</v>
      </c>
      <c r="D748" s="548">
        <f t="shared" si="57"/>
        <v>7.7000766399998921E-2</v>
      </c>
      <c r="E748" s="430">
        <v>1.4207122726420625</v>
      </c>
      <c r="F748" s="548">
        <f t="shared" si="56"/>
        <v>0.70387228945402536</v>
      </c>
    </row>
    <row r="749" spans="2:6" x14ac:dyDescent="0.3">
      <c r="B749" s="429">
        <v>74.5</v>
      </c>
      <c r="C749" s="430">
        <v>12.952889063378878</v>
      </c>
      <c r="D749" s="548">
        <f t="shared" si="57"/>
        <v>7.7202853749998926E-2</v>
      </c>
      <c r="E749" s="430">
        <v>1.4177683852675853</v>
      </c>
      <c r="F749" s="548">
        <f t="shared" si="56"/>
        <v>0.70533382630849328</v>
      </c>
    </row>
    <row r="750" spans="2:6" x14ac:dyDescent="0.3">
      <c r="B750" s="429">
        <v>74.599999999999994</v>
      </c>
      <c r="C750" s="430">
        <v>12.918976389090316</v>
      </c>
      <c r="D750" s="548">
        <f t="shared" si="57"/>
        <v>7.7405513399998904E-2</v>
      </c>
      <c r="E750" s="430">
        <v>1.4148333344700104</v>
      </c>
      <c r="F750" s="548">
        <f t="shared" si="56"/>
        <v>0.7067970308846272</v>
      </c>
    </row>
    <row r="751" spans="2:6" x14ac:dyDescent="0.3">
      <c r="B751" s="429">
        <v>74.7</v>
      </c>
      <c r="C751" s="430">
        <v>12.885145810439447</v>
      </c>
      <c r="D751" s="548">
        <f t="shared" si="57"/>
        <v>7.7608745349998884E-2</v>
      </c>
      <c r="E751" s="430">
        <v>1.4119070890422944</v>
      </c>
      <c r="F751" s="548">
        <f t="shared" si="56"/>
        <v>0.7082619017645887</v>
      </c>
    </row>
    <row r="752" spans="2:6" x14ac:dyDescent="0.3">
      <c r="B752" s="429">
        <v>74.8</v>
      </c>
      <c r="C752" s="430">
        <v>12.851397430627499</v>
      </c>
      <c r="D752" s="548">
        <f t="shared" si="57"/>
        <v>7.7812549599998851E-2</v>
      </c>
      <c r="E752" s="430">
        <v>1.4089896178677306</v>
      </c>
      <c r="F752" s="548">
        <f t="shared" si="56"/>
        <v>0.70972843754046411</v>
      </c>
    </row>
    <row r="753" spans="2:6" x14ac:dyDescent="0.3">
      <c r="B753" s="429">
        <v>74.900000000000006</v>
      </c>
      <c r="C753" s="430">
        <v>12.817731348160974</v>
      </c>
      <c r="D753" s="548">
        <f t="shared" si="57"/>
        <v>7.8016926149998861E-2</v>
      </c>
      <c r="E753" s="430">
        <v>1.4060808899202379</v>
      </c>
      <c r="F753" s="548">
        <f t="shared" si="56"/>
        <v>0.71119663681420664</v>
      </c>
    </row>
    <row r="754" spans="2:6" x14ac:dyDescent="0.3">
      <c r="B754" s="429">
        <v>75</v>
      </c>
      <c r="C754" s="430">
        <v>12.784147656905631</v>
      </c>
      <c r="D754" s="548">
        <f t="shared" si="57"/>
        <v>7.8221874999998817E-2</v>
      </c>
      <c r="E754" s="430">
        <v>1.4031808742646334</v>
      </c>
      <c r="F754" s="548">
        <f t="shared" si="56"/>
        <v>0.71266649819758343</v>
      </c>
    </row>
    <row r="755" spans="2:6" x14ac:dyDescent="0.3">
      <c r="B755" s="435">
        <v>75.099999999999994</v>
      </c>
      <c r="C755" s="436">
        <v>12.750646446140045</v>
      </c>
      <c r="D755" s="547">
        <f t="shared" si="57"/>
        <v>7.8427396149998829E-2</v>
      </c>
      <c r="E755" s="436">
        <v>1.4002895400568662</v>
      </c>
      <c r="F755" s="547">
        <f t="shared" si="56"/>
        <v>0.71413802031213458</v>
      </c>
    </row>
    <row r="756" spans="2:6" x14ac:dyDescent="0.3">
      <c r="B756" s="435">
        <v>75.2</v>
      </c>
      <c r="C756" s="436">
        <v>12.717227800608956</v>
      </c>
      <c r="D756" s="547">
        <f t="shared" si="57"/>
        <v>7.8633489599998802E-2</v>
      </c>
      <c r="E756" s="436">
        <v>1.3974068565442803</v>
      </c>
      <c r="F756" s="547">
        <f t="shared" si="56"/>
        <v>0.71561120178911364</v>
      </c>
    </row>
    <row r="757" spans="2:6" x14ac:dyDescent="0.3">
      <c r="B757" s="435">
        <v>75.3</v>
      </c>
      <c r="C757" s="436">
        <v>12.683891800576152</v>
      </c>
      <c r="D757" s="547">
        <f t="shared" si="57"/>
        <v>7.8840155349998817E-2</v>
      </c>
      <c r="E757" s="436">
        <v>1.3945327930658169</v>
      </c>
      <c r="F757" s="547">
        <f t="shared" si="56"/>
        <v>0.71708604126945308</v>
      </c>
    </row>
    <row r="758" spans="2:6" x14ac:dyDescent="0.3">
      <c r="B758" s="435">
        <v>75.400000000000006</v>
      </c>
      <c r="C758" s="436">
        <v>12.650638521877122</v>
      </c>
      <c r="D758" s="547">
        <f t="shared" si="57"/>
        <v>7.9047393399998792E-2</v>
      </c>
      <c r="E758" s="436">
        <v>1.3916673190522679</v>
      </c>
      <c r="F758" s="547">
        <f t="shared" si="56"/>
        <v>0.71856253740369846</v>
      </c>
    </row>
    <row r="759" spans="2:6" x14ac:dyDescent="0.3">
      <c r="B759" s="435">
        <v>75.5</v>
      </c>
      <c r="C759" s="436">
        <v>12.617468035971273</v>
      </c>
      <c r="D759" s="547">
        <f t="shared" si="57"/>
        <v>7.9255203749998768E-2</v>
      </c>
      <c r="E759" s="436">
        <v>1.3888104040264766</v>
      </c>
      <c r="F759" s="547">
        <f t="shared" si="56"/>
        <v>0.72004068885196493</v>
      </c>
    </row>
    <row r="760" spans="2:6" x14ac:dyDescent="0.3">
      <c r="B760" s="435">
        <v>75.599999999999994</v>
      </c>
      <c r="C760" s="436">
        <v>12.584380409993877</v>
      </c>
      <c r="D760" s="547">
        <f t="shared" si="57"/>
        <v>7.9463586399998745E-2</v>
      </c>
      <c r="E760" s="436">
        <v>1.3859620176035043</v>
      </c>
      <c r="F760" s="547">
        <f t="shared" si="56"/>
        <v>0.72152049428390597</v>
      </c>
    </row>
    <row r="761" spans="2:6" x14ac:dyDescent="0.3">
      <c r="B761" s="435">
        <v>75.7</v>
      </c>
      <c r="C761" s="436">
        <v>12.551375706807622</v>
      </c>
      <c r="D761" s="547">
        <f t="shared" si="57"/>
        <v>7.9672541349998738E-2</v>
      </c>
      <c r="E761" s="436">
        <v>1.3831221294908669</v>
      </c>
      <c r="F761" s="547">
        <f t="shared" si="56"/>
        <v>0.72300195237864084</v>
      </c>
    </row>
    <row r="762" spans="2:6" x14ac:dyDescent="0.3">
      <c r="B762" s="435">
        <v>75.8</v>
      </c>
      <c r="C762" s="436">
        <v>12.518453985053863</v>
      </c>
      <c r="D762" s="547">
        <f t="shared" si="57"/>
        <v>7.9882068599998718E-2</v>
      </c>
      <c r="E762" s="436">
        <v>1.3802907094886923</v>
      </c>
      <c r="F762" s="547">
        <f t="shared" si="56"/>
        <v>0.72448506182471861</v>
      </c>
    </row>
    <row r="763" spans="2:6" x14ac:dyDescent="0.3">
      <c r="B763" s="435">
        <v>75.900000000000006</v>
      </c>
      <c r="C763" s="436">
        <v>12.485615299203459</v>
      </c>
      <c r="D763" s="547">
        <f t="shared" si="57"/>
        <v>8.0092168149998713E-2</v>
      </c>
      <c r="E763" s="436">
        <v>1.3774677274898763</v>
      </c>
      <c r="F763" s="547">
        <f t="shared" si="56"/>
        <v>0.72596982132007837</v>
      </c>
    </row>
    <row r="764" spans="2:6" x14ac:dyDescent="0.3">
      <c r="B764" s="435">
        <v>76</v>
      </c>
      <c r="C764" s="436">
        <v>12.452859699607339</v>
      </c>
      <c r="D764" s="547">
        <f t="shared" si="57"/>
        <v>8.0302839999998696E-2</v>
      </c>
      <c r="E764" s="436">
        <v>1.3746531534802666</v>
      </c>
      <c r="F764" s="547">
        <f t="shared" si="56"/>
        <v>0.72745622957198941</v>
      </c>
    </row>
    <row r="765" spans="2:6" x14ac:dyDescent="0.3">
      <c r="B765" s="429">
        <v>76.099999999999994</v>
      </c>
      <c r="C765" s="430">
        <v>12.420187232546649</v>
      </c>
      <c r="D765" s="548">
        <f t="shared" si="57"/>
        <v>8.0514084149998666E-2</v>
      </c>
      <c r="E765" s="430">
        <v>1.3718469575387957</v>
      </c>
      <c r="F765" s="548">
        <f t="shared" si="56"/>
        <v>0.72894428529701361</v>
      </c>
    </row>
    <row r="766" spans="2:6" x14ac:dyDescent="0.3">
      <c r="B766" s="429">
        <v>76.2</v>
      </c>
      <c r="C766" s="430">
        <v>12.38759794028258</v>
      </c>
      <c r="D766" s="548">
        <f t="shared" si="57"/>
        <v>8.0725900599998679E-2</v>
      </c>
      <c r="E766" s="430">
        <v>1.3690491098376305</v>
      </c>
      <c r="F766" s="548">
        <f t="shared" si="56"/>
        <v>0.73043398722095532</v>
      </c>
    </row>
    <row r="767" spans="2:6" x14ac:dyDescent="0.3">
      <c r="B767" s="429">
        <v>76.3</v>
      </c>
      <c r="C767" s="430">
        <v>12.355091861105866</v>
      </c>
      <c r="D767" s="548">
        <f t="shared" si="57"/>
        <v>8.0938289349998666E-2</v>
      </c>
      <c r="E767" s="430">
        <v>1.366259580642305</v>
      </c>
      <c r="F767" s="548">
        <f t="shared" si="56"/>
        <v>0.73192533407881444</v>
      </c>
    </row>
    <row r="768" spans="2:6" x14ac:dyDescent="0.3">
      <c r="B768" s="429">
        <v>76.400000000000006</v>
      </c>
      <c r="C768" s="430">
        <v>12.322669029385859</v>
      </c>
      <c r="D768" s="548">
        <f t="shared" si="57"/>
        <v>8.115125039999864E-2</v>
      </c>
      <c r="E768" s="430">
        <v>1.3634783403118338</v>
      </c>
      <c r="F768" s="548">
        <f t="shared" si="56"/>
        <v>0.73341832461474632</v>
      </c>
    </row>
    <row r="769" spans="2:6" x14ac:dyDescent="0.3">
      <c r="B769" s="429">
        <v>76.5</v>
      </c>
      <c r="C769" s="430">
        <v>12.290329475619322</v>
      </c>
      <c r="D769" s="548">
        <f t="shared" si="57"/>
        <v>8.1364783749998615E-2</v>
      </c>
      <c r="E769" s="430">
        <v>1.3607053592988241</v>
      </c>
      <c r="F769" s="548">
        <f t="shared" si="56"/>
        <v>0.73491295758201702</v>
      </c>
    </row>
    <row r="770" spans="2:6" x14ac:dyDescent="0.3">
      <c r="B770" s="429">
        <v>76.599999999999994</v>
      </c>
      <c r="C770" s="430">
        <v>12.258073226478826</v>
      </c>
      <c r="D770" s="548">
        <f t="shared" si="57"/>
        <v>8.1578889399998591E-2</v>
      </c>
      <c r="E770" s="430">
        <v>1.3579406081496079</v>
      </c>
      <c r="F770" s="548">
        <f t="shared" si="56"/>
        <v>0.73640923174294481</v>
      </c>
    </row>
    <row r="771" spans="2:6" x14ac:dyDescent="0.3">
      <c r="B771" s="429">
        <v>76.7</v>
      </c>
      <c r="C771" s="430">
        <v>12.225900304860806</v>
      </c>
      <c r="D771" s="548">
        <f t="shared" si="57"/>
        <v>8.1793567349998542E-2</v>
      </c>
      <c r="E771" s="430">
        <v>1.3551840575042939</v>
      </c>
      <c r="F771" s="548">
        <f t="shared" si="56"/>
        <v>0.73790714586887873</v>
      </c>
    </row>
    <row r="772" spans="2:6" x14ac:dyDescent="0.3">
      <c r="B772" s="429">
        <v>76.8</v>
      </c>
      <c r="C772" s="430">
        <v>12.193810729933238</v>
      </c>
      <c r="D772" s="548">
        <f t="shared" si="57"/>
        <v>8.2008817599998535E-2</v>
      </c>
      <c r="E772" s="430">
        <v>1.3524356780969016</v>
      </c>
      <c r="F772" s="548">
        <f t="shared" si="56"/>
        <v>0.73940669874013065</v>
      </c>
    </row>
    <row r="773" spans="2:6" x14ac:dyDescent="0.3">
      <c r="B773" s="429">
        <v>76.900000000000006</v>
      </c>
      <c r="C773" s="430">
        <v>12.161804517183016</v>
      </c>
      <c r="D773" s="548">
        <f t="shared" si="57"/>
        <v>8.2224640149998515E-2</v>
      </c>
      <c r="E773" s="430">
        <v>1.3496954407554043</v>
      </c>
      <c r="F773" s="548">
        <f t="shared" ref="F773:F804" si="58">1/E773</f>
        <v>0.74090788914595063</v>
      </c>
    </row>
    <row r="774" spans="2:6" x14ac:dyDescent="0.3">
      <c r="B774" s="429">
        <v>77</v>
      </c>
      <c r="C774" s="430">
        <v>12.129881678462896</v>
      </c>
      <c r="D774" s="548">
        <f t="shared" ref="D774:D804" si="59">1/C774</f>
        <v>8.2441034999998483E-2</v>
      </c>
      <c r="E774" s="430">
        <v>1.3469633164018229</v>
      </c>
      <c r="F774" s="548">
        <f t="shared" si="58"/>
        <v>0.74241071588447205</v>
      </c>
    </row>
    <row r="775" spans="2:6" x14ac:dyDescent="0.3">
      <c r="B775" s="435">
        <v>77.099999999999994</v>
      </c>
      <c r="C775" s="436">
        <v>12.098042222038124</v>
      </c>
      <c r="D775" s="547">
        <f t="shared" si="59"/>
        <v>8.2658002149998508E-2</v>
      </c>
      <c r="E775" s="436">
        <v>1.344239276052285</v>
      </c>
      <c r="F775" s="547">
        <f t="shared" si="58"/>
        <v>0.74391517776267113</v>
      </c>
    </row>
    <row r="776" spans="2:6" x14ac:dyDescent="0.3">
      <c r="B776" s="435">
        <v>77.2</v>
      </c>
      <c r="C776" s="436">
        <v>12.066286152632737</v>
      </c>
      <c r="D776" s="547">
        <f t="shared" si="59"/>
        <v>8.2875541599998478E-2</v>
      </c>
      <c r="E776" s="436">
        <v>1.3415232908170764</v>
      </c>
      <c r="F776" s="547">
        <f t="shared" si="58"/>
        <v>0.74542127359632637</v>
      </c>
    </row>
    <row r="777" spans="2:6" x14ac:dyDescent="0.3">
      <c r="B777" s="435">
        <v>77.3</v>
      </c>
      <c r="C777" s="436">
        <v>12.034613471475415</v>
      </c>
      <c r="D777" s="547">
        <f t="shared" si="59"/>
        <v>8.3093653349998478E-2</v>
      </c>
      <c r="E777" s="436">
        <v>1.3388153319006912</v>
      </c>
      <c r="F777" s="547">
        <f t="shared" si="58"/>
        <v>0.74692900220997516</v>
      </c>
    </row>
    <row r="778" spans="2:6" x14ac:dyDescent="0.3">
      <c r="B778" s="435">
        <v>77.400000000000006</v>
      </c>
      <c r="C778" s="436">
        <v>12.003024176345082</v>
      </c>
      <c r="D778" s="547">
        <f t="shared" si="59"/>
        <v>8.3312337399998451E-2</v>
      </c>
      <c r="E778" s="436">
        <v>1.3361153706018807</v>
      </c>
      <c r="F778" s="547">
        <f t="shared" si="58"/>
        <v>0.74843836243686757</v>
      </c>
    </row>
    <row r="779" spans="2:6" x14ac:dyDescent="0.3">
      <c r="B779" s="435">
        <v>77.5</v>
      </c>
      <c r="C779" s="436">
        <v>11.971518261616055</v>
      </c>
      <c r="D779" s="547">
        <f t="shared" si="59"/>
        <v>8.3531593749998453E-2</v>
      </c>
      <c r="E779" s="436">
        <v>1.3334233783136928</v>
      </c>
      <c r="F779" s="547">
        <f t="shared" si="58"/>
        <v>0.74994935311892086</v>
      </c>
    </row>
    <row r="780" spans="2:6" x14ac:dyDescent="0.3">
      <c r="B780" s="435">
        <v>77.599999999999994</v>
      </c>
      <c r="C780" s="436">
        <v>11.940095718302913</v>
      </c>
      <c r="D780" s="547">
        <f t="shared" si="59"/>
        <v>8.3751422399998429E-2</v>
      </c>
      <c r="E780" s="436">
        <v>1.3307393265234615</v>
      </c>
      <c r="F780" s="547">
        <f t="shared" si="58"/>
        <v>0.75146197310669893</v>
      </c>
    </row>
    <row r="781" spans="2:6" x14ac:dyDescent="0.3">
      <c r="B781" s="435">
        <v>77.7</v>
      </c>
      <c r="C781" s="436">
        <v>11.908756534104949</v>
      </c>
      <c r="D781" s="547">
        <f t="shared" si="59"/>
        <v>8.3971823349998406E-2</v>
      </c>
      <c r="E781" s="436">
        <v>1.3280631868128783</v>
      </c>
      <c r="F781" s="547">
        <f t="shared" si="58"/>
        <v>0.75297622125934149</v>
      </c>
    </row>
    <row r="782" spans="2:6" x14ac:dyDescent="0.3">
      <c r="B782" s="435">
        <v>77.8</v>
      </c>
      <c r="C782" s="436">
        <v>11.877500693450289</v>
      </c>
      <c r="D782" s="547">
        <f t="shared" si="59"/>
        <v>8.4192796599998385E-2</v>
      </c>
      <c r="E782" s="436">
        <v>1.3253949308579627</v>
      </c>
      <c r="F782" s="547">
        <f t="shared" si="58"/>
        <v>0.75449209644454729</v>
      </c>
    </row>
    <row r="783" spans="2:6" x14ac:dyDescent="0.3">
      <c r="B783" s="435">
        <v>77.900000000000006</v>
      </c>
      <c r="C783" s="436">
        <v>11.846328177539663</v>
      </c>
      <c r="D783" s="547">
        <f t="shared" si="59"/>
        <v>8.4414342149998392E-2</v>
      </c>
      <c r="E783" s="436">
        <v>1.3227345304291043</v>
      </c>
      <c r="F783" s="547">
        <f t="shared" si="58"/>
        <v>0.75600959753851216</v>
      </c>
    </row>
    <row r="784" spans="2:6" x14ac:dyDescent="0.3">
      <c r="B784" s="435">
        <v>78</v>
      </c>
      <c r="C784" s="436">
        <v>11.81523896438981</v>
      </c>
      <c r="D784" s="547">
        <f t="shared" si="59"/>
        <v>8.4636459999998345E-2</v>
      </c>
      <c r="E784" s="436">
        <v>1.320081957391017</v>
      </c>
      <c r="F784" s="547">
        <f t="shared" si="58"/>
        <v>0.75752872342591482</v>
      </c>
    </row>
    <row r="785" spans="2:6" x14ac:dyDescent="0.3">
      <c r="B785" s="429">
        <v>78.099999999999994</v>
      </c>
      <c r="C785" s="430">
        <v>11.784233028876494</v>
      </c>
      <c r="D785" s="548">
        <f t="shared" si="59"/>
        <v>8.4859150149998328E-2</v>
      </c>
      <c r="E785" s="430">
        <v>1.3174371837027887</v>
      </c>
      <c r="F785" s="548">
        <f t="shared" si="58"/>
        <v>0.75904947299984371</v>
      </c>
    </row>
    <row r="786" spans="2:6" x14ac:dyDescent="0.3">
      <c r="B786" s="429">
        <v>78.2</v>
      </c>
      <c r="C786" s="430">
        <v>11.75331034277723</v>
      </c>
      <c r="D786" s="548">
        <f t="shared" si="59"/>
        <v>8.5082412599998325E-2</v>
      </c>
      <c r="E786" s="430">
        <v>1.3148001814178216</v>
      </c>
      <c r="F786" s="548">
        <f t="shared" si="58"/>
        <v>0.76057184516178333</v>
      </c>
    </row>
    <row r="787" spans="2:6" x14ac:dyDescent="0.3">
      <c r="B787" s="429">
        <v>78.3</v>
      </c>
      <c r="C787" s="430">
        <v>11.722470874813601</v>
      </c>
      <c r="D787" s="548">
        <f t="shared" si="59"/>
        <v>8.5306247349998296E-2</v>
      </c>
      <c r="E787" s="430">
        <v>1.3121709226838247</v>
      </c>
      <c r="F787" s="548">
        <f t="shared" si="58"/>
        <v>0.76209583882156784</v>
      </c>
    </row>
    <row r="788" spans="2:6" x14ac:dyDescent="0.3">
      <c r="B788" s="429">
        <v>78.400000000000006</v>
      </c>
      <c r="C788" s="430">
        <v>11.691714590693227</v>
      </c>
      <c r="D788" s="548">
        <f t="shared" si="59"/>
        <v>8.5530654399998296E-2</v>
      </c>
      <c r="E788" s="430">
        <v>1.3095493797428044</v>
      </c>
      <c r="F788" s="548">
        <f t="shared" si="58"/>
        <v>0.76362145289733185</v>
      </c>
    </row>
    <row r="789" spans="2:6" x14ac:dyDescent="0.3">
      <c r="B789" s="429">
        <v>78.5</v>
      </c>
      <c r="C789" s="430">
        <v>11.661041453151409</v>
      </c>
      <c r="D789" s="548">
        <f t="shared" si="59"/>
        <v>8.5755633749998283E-2</v>
      </c>
      <c r="E789" s="430">
        <v>1.3069355249310295</v>
      </c>
      <c r="F789" s="548">
        <f t="shared" si="58"/>
        <v>0.76514868631547273</v>
      </c>
    </row>
    <row r="790" spans="2:6" x14ac:dyDescent="0.3">
      <c r="B790" s="429">
        <v>78.599999999999994</v>
      </c>
      <c r="C790" s="430">
        <v>11.630451421992378</v>
      </c>
      <c r="D790" s="548">
        <f t="shared" si="59"/>
        <v>8.5981185399998258E-2</v>
      </c>
      <c r="E790" s="430">
        <v>1.3043293306789534</v>
      </c>
      <c r="F790" s="548">
        <f t="shared" si="58"/>
        <v>0.76667753801063543</v>
      </c>
    </row>
    <row r="791" spans="2:6" x14ac:dyDescent="0.3">
      <c r="B791" s="429">
        <v>78.7</v>
      </c>
      <c r="C791" s="430">
        <v>11.599944454130217</v>
      </c>
      <c r="D791" s="548">
        <f t="shared" si="59"/>
        <v>8.6207309349998235E-2</v>
      </c>
      <c r="E791" s="430">
        <v>1.3017307695112286</v>
      </c>
      <c r="F791" s="548">
        <f t="shared" si="58"/>
        <v>0.76820800692563962</v>
      </c>
    </row>
    <row r="792" spans="2:6" x14ac:dyDescent="0.3">
      <c r="B792" s="429">
        <v>78.8</v>
      </c>
      <c r="C792" s="430">
        <v>11.569520503629422</v>
      </c>
      <c r="D792" s="548">
        <f t="shared" si="59"/>
        <v>8.6434005599998254E-2</v>
      </c>
      <c r="E792" s="430">
        <v>1.2991398140466246</v>
      </c>
      <c r="F792" s="548">
        <f t="shared" si="58"/>
        <v>0.7697400920114601</v>
      </c>
    </row>
    <row r="793" spans="2:6" x14ac:dyDescent="0.3">
      <c r="B793" s="429">
        <v>78.900000000000006</v>
      </c>
      <c r="C793" s="430">
        <v>11.539179521745131</v>
      </c>
      <c r="D793" s="548">
        <f t="shared" si="59"/>
        <v>8.6661274149998205E-2</v>
      </c>
      <c r="E793" s="430">
        <v>1.2965564369979776</v>
      </c>
      <c r="F793" s="548">
        <f t="shared" si="58"/>
        <v>0.77127379222718695</v>
      </c>
    </row>
    <row r="794" spans="2:6" x14ac:dyDescent="0.3">
      <c r="B794" s="429">
        <v>79</v>
      </c>
      <c r="C794" s="430">
        <v>11.508921456962941</v>
      </c>
      <c r="D794" s="548">
        <f t="shared" si="59"/>
        <v>8.6889114999998213E-2</v>
      </c>
      <c r="E794" s="430">
        <v>1.2939806111721257</v>
      </c>
      <c r="F794" s="548">
        <f t="shared" si="58"/>
        <v>0.77280910653998947</v>
      </c>
    </row>
    <row r="795" spans="2:6" x14ac:dyDescent="0.3">
      <c r="B795" s="435">
        <v>79.099999999999994</v>
      </c>
      <c r="C795" s="436">
        <v>11.47874625503847</v>
      </c>
      <c r="D795" s="547">
        <f t="shared" si="59"/>
        <v>8.711752814999818E-2</v>
      </c>
      <c r="E795" s="436">
        <v>1.2914123094698693</v>
      </c>
      <c r="F795" s="547">
        <f t="shared" si="58"/>
        <v>0.77434603392506351</v>
      </c>
    </row>
    <row r="796" spans="2:6" x14ac:dyDescent="0.3">
      <c r="B796" s="435">
        <v>79.2</v>
      </c>
      <c r="C796" s="436">
        <v>11.448653859036465</v>
      </c>
      <c r="D796" s="547">
        <f t="shared" si="59"/>
        <v>8.7346513599998163E-2</v>
      </c>
      <c r="E796" s="436">
        <v>1.2888515048858604</v>
      </c>
      <c r="F796" s="547">
        <f t="shared" si="58"/>
        <v>0.77588457336561756</v>
      </c>
    </row>
    <row r="797" spans="2:6" x14ac:dyDescent="0.3">
      <c r="B797" s="435">
        <v>79.3</v>
      </c>
      <c r="C797" s="436">
        <v>11.418644209369656</v>
      </c>
      <c r="D797" s="547">
        <f t="shared" si="59"/>
        <v>8.7576071349998133E-2</v>
      </c>
      <c r="E797" s="436">
        <v>1.2862981705085619</v>
      </c>
      <c r="F797" s="547">
        <f t="shared" si="58"/>
        <v>0.77742472385281514</v>
      </c>
    </row>
    <row r="798" spans="2:6" x14ac:dyDescent="0.3">
      <c r="B798" s="435">
        <v>79.400000000000006</v>
      </c>
      <c r="C798" s="436">
        <v>11.388717243837192</v>
      </c>
      <c r="D798" s="547">
        <f t="shared" si="59"/>
        <v>8.7806201399998118E-2</v>
      </c>
      <c r="E798" s="436">
        <v>1.2837522795201477</v>
      </c>
      <c r="F798" s="547">
        <f t="shared" si="58"/>
        <v>0.77896648438574834</v>
      </c>
    </row>
    <row r="799" spans="2:6" x14ac:dyDescent="0.3">
      <c r="B799" s="435">
        <v>79.5</v>
      </c>
      <c r="C799" s="436">
        <v>11.358872897662776</v>
      </c>
      <c r="D799" s="547">
        <f t="shared" si="59"/>
        <v>8.8036903749998119E-2</v>
      </c>
      <c r="E799" s="436">
        <v>1.2812138051964232</v>
      </c>
      <c r="F799" s="547">
        <f t="shared" si="58"/>
        <v>0.78050985397139838</v>
      </c>
    </row>
    <row r="800" spans="2:6" x14ac:dyDescent="0.3">
      <c r="B800" s="435">
        <v>79.599999999999994</v>
      </c>
      <c r="C800" s="436">
        <v>11.32911110353243</v>
      </c>
      <c r="D800" s="547">
        <f t="shared" si="59"/>
        <v>8.8268178399998107E-2</v>
      </c>
      <c r="E800" s="436">
        <v>1.2786827209067271</v>
      </c>
      <c r="F800" s="547">
        <f t="shared" si="58"/>
        <v>0.78205483162460321</v>
      </c>
    </row>
    <row r="801" spans="2:6" x14ac:dyDescent="0.3">
      <c r="B801" s="435">
        <v>79.7</v>
      </c>
      <c r="C801" s="436">
        <v>11.299431791631934</v>
      </c>
      <c r="D801" s="547">
        <f t="shared" si="59"/>
        <v>8.8500025349998054E-2</v>
      </c>
      <c r="E801" s="436">
        <v>1.2761590001138534</v>
      </c>
      <c r="F801" s="547">
        <f t="shared" si="58"/>
        <v>0.78360141636801084</v>
      </c>
    </row>
    <row r="802" spans="2:6" x14ac:dyDescent="0.3">
      <c r="B802" s="435">
        <v>79.8</v>
      </c>
      <c r="C802" s="436">
        <v>11.26983488968388</v>
      </c>
      <c r="D802" s="547">
        <f t="shared" si="59"/>
        <v>8.8732444599998045E-2</v>
      </c>
      <c r="E802" s="436">
        <v>1.2736426163739329</v>
      </c>
      <c r="F802" s="547">
        <f t="shared" si="58"/>
        <v>0.78514960723205474</v>
      </c>
    </row>
    <row r="803" spans="2:6" x14ac:dyDescent="0.3">
      <c r="B803" s="435">
        <v>79.900000000000006</v>
      </c>
      <c r="C803" s="436">
        <v>11.24032032298447</v>
      </c>
      <c r="D803" s="547">
        <f t="shared" si="59"/>
        <v>8.8965436149998023E-2</v>
      </c>
      <c r="E803" s="436">
        <v>1.2711335433363413</v>
      </c>
      <c r="F803" s="547">
        <f t="shared" si="58"/>
        <v>0.78669940325491083</v>
      </c>
    </row>
    <row r="804" spans="2:6" x14ac:dyDescent="0.3">
      <c r="B804" s="435">
        <v>80</v>
      </c>
      <c r="C804" s="436">
        <v>11.210888014439876</v>
      </c>
      <c r="D804" s="547">
        <f t="shared" si="59"/>
        <v>8.9198999999998002E-2</v>
      </c>
      <c r="E804" s="436">
        <v>1.2686317547435884</v>
      </c>
      <c r="F804" s="547">
        <f t="shared" si="58"/>
        <v>0.78825080348246268</v>
      </c>
    </row>
  </sheetData>
  <mergeCells count="5">
    <mergeCell ref="E3:F3"/>
    <mergeCell ref="C3:D3"/>
    <mergeCell ref="B2:F2"/>
    <mergeCell ref="I2:O2"/>
    <mergeCell ref="R2:U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62"/>
  <sheetViews>
    <sheetView topLeftCell="A13" workbookViewId="0">
      <selection activeCell="I35" sqref="I35"/>
    </sheetView>
  </sheetViews>
  <sheetFormatPr defaultRowHeight="14.4" x14ac:dyDescent="0.3"/>
  <cols>
    <col min="1" max="1" width="12.33203125" customWidth="1"/>
    <col min="2" max="3" width="12.6640625" style="1" customWidth="1"/>
    <col min="4" max="4" width="13.109375" customWidth="1"/>
  </cols>
  <sheetData>
    <row r="1" spans="1:7" ht="15" x14ac:dyDescent="0.25">
      <c r="A1" t="s">
        <v>21</v>
      </c>
    </row>
    <row r="2" spans="1:7" ht="15" x14ac:dyDescent="0.25">
      <c r="A2" t="s">
        <v>22</v>
      </c>
    </row>
    <row r="4" spans="1:7" ht="15" x14ac:dyDescent="0.25">
      <c r="A4" t="s">
        <v>23</v>
      </c>
      <c r="B4" s="3" t="s">
        <v>24</v>
      </c>
      <c r="C4" s="3"/>
    </row>
    <row r="5" spans="1:7" ht="15" x14ac:dyDescent="0.25">
      <c r="A5" t="s">
        <v>25</v>
      </c>
    </row>
    <row r="6" spans="1:7" ht="15" x14ac:dyDescent="0.25">
      <c r="A6" t="s">
        <v>26</v>
      </c>
      <c r="B6" s="1" t="s">
        <v>27</v>
      </c>
    </row>
    <row r="7" spans="1:7" ht="15" x14ac:dyDescent="0.25">
      <c r="A7" t="s">
        <v>28</v>
      </c>
      <c r="B7" s="1" t="s">
        <v>29</v>
      </c>
    </row>
    <row r="8" spans="1:7" ht="15" x14ac:dyDescent="0.25">
      <c r="A8" t="s">
        <v>30</v>
      </c>
      <c r="B8" s="1" t="s">
        <v>31</v>
      </c>
    </row>
    <row r="9" spans="1:7" ht="15.75" thickBot="1" x14ac:dyDescent="0.3">
      <c r="A9" t="s">
        <v>32</v>
      </c>
      <c r="B9" s="1" t="s">
        <v>33</v>
      </c>
    </row>
    <row r="10" spans="1:7" ht="15.75" thickBot="1" x14ac:dyDescent="0.3">
      <c r="A10" t="s">
        <v>36</v>
      </c>
      <c r="E10" s="872" t="s">
        <v>37</v>
      </c>
      <c r="F10" s="872"/>
      <c r="G10" s="172">
        <f>(B37/B27)^(1/10)-1</f>
        <v>2.0270899678245469E-2</v>
      </c>
    </row>
    <row r="11" spans="1:7" ht="45" x14ac:dyDescent="0.25">
      <c r="A11" s="170" t="s">
        <v>34</v>
      </c>
      <c r="B11" s="170" t="s">
        <v>35</v>
      </c>
      <c r="C11" s="176" t="s">
        <v>241</v>
      </c>
      <c r="D11" s="29" t="s">
        <v>242</v>
      </c>
    </row>
    <row r="12" spans="1:7" ht="15" x14ac:dyDescent="0.25">
      <c r="A12" s="1">
        <v>1990</v>
      </c>
      <c r="B12" s="5">
        <v>127.9</v>
      </c>
      <c r="C12" s="5">
        <f t="shared" ref="C12:C62" si="0">B12/B$37</f>
        <v>0.55573177143304064</v>
      </c>
      <c r="D12" s="5">
        <f t="shared" ref="D12:D36" si="1">B$37/B12</f>
        <v>1.799429241594996</v>
      </c>
    </row>
    <row r="13" spans="1:7" ht="15" x14ac:dyDescent="0.25">
      <c r="A13" s="1">
        <v>1991</v>
      </c>
      <c r="B13" s="5">
        <v>132.9</v>
      </c>
      <c r="C13" s="5">
        <f t="shared" si="0"/>
        <v>0.57745701660243243</v>
      </c>
      <c r="D13" s="5">
        <f t="shared" si="1"/>
        <v>1.7317306245297215</v>
      </c>
    </row>
    <row r="14" spans="1:7" ht="15" x14ac:dyDescent="0.25">
      <c r="A14" s="1">
        <v>1992</v>
      </c>
      <c r="B14" s="5">
        <v>136.5</v>
      </c>
      <c r="C14" s="5">
        <f t="shared" si="0"/>
        <v>0.59309919312439441</v>
      </c>
      <c r="D14" s="5">
        <f t="shared" si="1"/>
        <v>1.686058608058608</v>
      </c>
    </row>
    <row r="15" spans="1:7" ht="15" x14ac:dyDescent="0.25">
      <c r="A15" s="1">
        <v>1993</v>
      </c>
      <c r="B15" s="5">
        <v>140.80000000000001</v>
      </c>
      <c r="C15" s="5">
        <f t="shared" si="0"/>
        <v>0.6117829039700714</v>
      </c>
      <c r="D15" s="5">
        <f t="shared" si="1"/>
        <v>1.6345667613636361</v>
      </c>
    </row>
    <row r="16" spans="1:7" ht="15" x14ac:dyDescent="0.25">
      <c r="A16" s="1">
        <v>1994</v>
      </c>
      <c r="B16" s="5">
        <v>144.69999999999999</v>
      </c>
      <c r="C16" s="5">
        <f t="shared" si="0"/>
        <v>0.62872859520219682</v>
      </c>
      <c r="D16" s="5">
        <f t="shared" si="1"/>
        <v>1.5905114029025571</v>
      </c>
    </row>
    <row r="17" spans="1:4" ht="15" x14ac:dyDescent="0.25">
      <c r="A17" s="1">
        <v>1995</v>
      </c>
      <c r="B17" s="5">
        <v>149</v>
      </c>
      <c r="C17" s="5">
        <f t="shared" si="0"/>
        <v>0.64741230604787381</v>
      </c>
      <c r="D17" s="5">
        <f t="shared" si="1"/>
        <v>1.5446107382550336</v>
      </c>
    </row>
    <row r="18" spans="1:4" ht="15" x14ac:dyDescent="0.25">
      <c r="A18" s="1">
        <v>1996</v>
      </c>
      <c r="B18" s="5">
        <v>153.6</v>
      </c>
      <c r="C18" s="5">
        <f t="shared" si="0"/>
        <v>0.66739953160371412</v>
      </c>
      <c r="D18" s="5">
        <f t="shared" si="1"/>
        <v>1.4983528645833333</v>
      </c>
    </row>
    <row r="19" spans="1:4" ht="15" x14ac:dyDescent="0.25">
      <c r="A19" s="1">
        <v>1997</v>
      </c>
      <c r="B19" s="5">
        <v>156.9</v>
      </c>
      <c r="C19" s="5">
        <f t="shared" si="0"/>
        <v>0.68173819341551278</v>
      </c>
      <c r="D19" s="5">
        <f t="shared" si="1"/>
        <v>1.4668387507966856</v>
      </c>
    </row>
    <row r="20" spans="1:4" ht="15" x14ac:dyDescent="0.25">
      <c r="A20" s="1">
        <v>1998</v>
      </c>
      <c r="B20" s="5">
        <v>158.9</v>
      </c>
      <c r="C20" s="5">
        <f t="shared" si="0"/>
        <v>0.69042829148326945</v>
      </c>
      <c r="D20" s="5">
        <f t="shared" si="1"/>
        <v>1.4483763373190686</v>
      </c>
    </row>
    <row r="21" spans="1:4" ht="15" x14ac:dyDescent="0.25">
      <c r="A21" s="1">
        <v>1999</v>
      </c>
      <c r="B21" s="5">
        <v>162</v>
      </c>
      <c r="C21" s="5">
        <f t="shared" si="0"/>
        <v>0.70389794348829227</v>
      </c>
      <c r="D21" s="5">
        <f t="shared" si="1"/>
        <v>1.4206604938271605</v>
      </c>
    </row>
    <row r="22" spans="1:4" ht="15" x14ac:dyDescent="0.25">
      <c r="A22" s="1">
        <v>2000</v>
      </c>
      <c r="B22" s="5">
        <v>167.2</v>
      </c>
      <c r="C22" s="5">
        <f t="shared" si="0"/>
        <v>0.72649219846445967</v>
      </c>
      <c r="D22" s="5">
        <f t="shared" si="1"/>
        <v>1.3764772727272727</v>
      </c>
    </row>
    <row r="23" spans="1:4" ht="15" x14ac:dyDescent="0.25">
      <c r="A23" s="1">
        <v>2001</v>
      </c>
      <c r="B23" s="5">
        <v>171.1</v>
      </c>
      <c r="C23" s="5">
        <f t="shared" si="0"/>
        <v>0.7434378896965852</v>
      </c>
      <c r="D23" s="5">
        <f t="shared" si="1"/>
        <v>1.3451022793687901</v>
      </c>
    </row>
    <row r="24" spans="1:4" ht="15" x14ac:dyDescent="0.25">
      <c r="A24" s="1">
        <v>2002</v>
      </c>
      <c r="B24" s="5">
        <v>173.3</v>
      </c>
      <c r="C24" s="5">
        <f t="shared" si="0"/>
        <v>0.75299699757111771</v>
      </c>
      <c r="D24" s="5">
        <f t="shared" si="1"/>
        <v>1.3280265435660703</v>
      </c>
    </row>
    <row r="25" spans="1:4" ht="15" x14ac:dyDescent="0.25">
      <c r="A25" s="1">
        <v>2003</v>
      </c>
      <c r="B25" s="5">
        <v>177.3</v>
      </c>
      <c r="C25" s="5">
        <f t="shared" si="0"/>
        <v>0.77037719370663105</v>
      </c>
      <c r="D25" s="5">
        <f t="shared" si="1"/>
        <v>1.2980654258319231</v>
      </c>
    </row>
    <row r="26" spans="1:4" ht="15" x14ac:dyDescent="0.25">
      <c r="A26" s="1">
        <v>2004</v>
      </c>
      <c r="B26" s="5">
        <v>181.8</v>
      </c>
      <c r="C26" s="5">
        <f t="shared" si="0"/>
        <v>0.78992991435908366</v>
      </c>
      <c r="D26" s="5">
        <f t="shared" si="1"/>
        <v>1.2659350935093507</v>
      </c>
    </row>
    <row r="27" spans="1:4" ht="15" x14ac:dyDescent="0.25">
      <c r="A27" s="1">
        <v>2005</v>
      </c>
      <c r="B27" s="5">
        <v>188.3</v>
      </c>
      <c r="C27" s="5">
        <f t="shared" si="0"/>
        <v>0.81817273307929284</v>
      </c>
      <c r="D27" s="5">
        <f t="shared" si="1"/>
        <v>1.222235793945831</v>
      </c>
    </row>
    <row r="28" spans="1:4" ht="15" x14ac:dyDescent="0.25">
      <c r="A28" s="1">
        <v>2006</v>
      </c>
      <c r="B28" s="5">
        <v>194.7</v>
      </c>
      <c r="C28" s="5">
        <f t="shared" si="0"/>
        <v>0.8459810468961142</v>
      </c>
      <c r="D28" s="5">
        <f t="shared" si="1"/>
        <v>1.1820595788392398</v>
      </c>
    </row>
    <row r="29" spans="1:4" ht="15" x14ac:dyDescent="0.25">
      <c r="A29" s="1">
        <v>2007</v>
      </c>
      <c r="B29" s="5">
        <v>200.36099999999999</v>
      </c>
      <c r="C29" s="5">
        <f t="shared" si="0"/>
        <v>0.87057836947689948</v>
      </c>
      <c r="D29" s="5">
        <f t="shared" si="1"/>
        <v>1.1486616656934234</v>
      </c>
    </row>
    <row r="30" spans="1:4" ht="15" x14ac:dyDescent="0.25">
      <c r="A30" s="1">
        <v>2008</v>
      </c>
      <c r="B30" s="5">
        <v>208.68100000000001</v>
      </c>
      <c r="C30" s="5">
        <f t="shared" si="0"/>
        <v>0.90672917743876746</v>
      </c>
      <c r="D30" s="5">
        <f t="shared" si="1"/>
        <v>1.1028651386566097</v>
      </c>
    </row>
    <row r="31" spans="1:4" ht="15" x14ac:dyDescent="0.25">
      <c r="A31" s="1">
        <v>2009</v>
      </c>
      <c r="B31" s="5">
        <v>207.845</v>
      </c>
      <c r="C31" s="5">
        <f t="shared" si="0"/>
        <v>0.90309671644644518</v>
      </c>
      <c r="D31" s="5">
        <f t="shared" si="1"/>
        <v>1.1073011138107725</v>
      </c>
    </row>
    <row r="32" spans="1:4" ht="15" x14ac:dyDescent="0.25">
      <c r="A32" s="1">
        <v>2010</v>
      </c>
      <c r="B32" s="5">
        <v>211.33799999999999</v>
      </c>
      <c r="C32" s="5">
        <f t="shared" si="0"/>
        <v>0.91827397272178213</v>
      </c>
      <c r="D32" s="5">
        <f t="shared" si="1"/>
        <v>1.0889996119959495</v>
      </c>
    </row>
    <row r="33" spans="1:4" ht="15" x14ac:dyDescent="0.25">
      <c r="A33" s="1">
        <v>2011</v>
      </c>
      <c r="B33" s="5">
        <v>218.61799999999999</v>
      </c>
      <c r="C33" s="5">
        <f t="shared" si="0"/>
        <v>0.94990592968841658</v>
      </c>
      <c r="D33" s="5">
        <f t="shared" si="1"/>
        <v>1.0527358223019148</v>
      </c>
    </row>
    <row r="34" spans="1:4" x14ac:dyDescent="0.3">
      <c r="A34" s="1">
        <v>2012</v>
      </c>
      <c r="B34" s="5">
        <v>223.24199999999999</v>
      </c>
      <c r="C34" s="5">
        <f t="shared" si="0"/>
        <v>0.96999743642107006</v>
      </c>
      <c r="D34" s="5">
        <f t="shared" si="1"/>
        <v>1.0309305596617124</v>
      </c>
    </row>
    <row r="35" spans="1:4" x14ac:dyDescent="0.3">
      <c r="A35" s="1">
        <v>2013</v>
      </c>
      <c r="B35" s="5">
        <v>226.721</v>
      </c>
      <c r="C35" s="5">
        <f t="shared" si="0"/>
        <v>0.98511386200993278</v>
      </c>
      <c r="D35" s="5">
        <f t="shared" si="1"/>
        <v>1.0151110836667092</v>
      </c>
    </row>
    <row r="36" spans="1:4" ht="15" thickBot="1" x14ac:dyDescent="0.35">
      <c r="A36" s="1">
        <v>2014</v>
      </c>
      <c r="B36" s="5">
        <v>230.55199999999999</v>
      </c>
      <c r="C36" s="5">
        <f t="shared" si="0"/>
        <v>1.0017597448587208</v>
      </c>
      <c r="D36" s="5">
        <f t="shared" si="1"/>
        <v>0.99824334640341439</v>
      </c>
    </row>
    <row r="37" spans="1:4" ht="15" thickBot="1" x14ac:dyDescent="0.35">
      <c r="A37" s="171">
        <v>2015</v>
      </c>
      <c r="B37" s="173">
        <v>230.14699999999999</v>
      </c>
      <c r="C37" s="173">
        <f t="shared" si="0"/>
        <v>1</v>
      </c>
      <c r="D37" s="174">
        <f>B$37/B37</f>
        <v>1</v>
      </c>
    </row>
    <row r="38" spans="1:4" x14ac:dyDescent="0.3">
      <c r="A38" s="1">
        <v>2016</v>
      </c>
      <c r="B38" s="5">
        <f t="shared" ref="B38:B47" si="2">B37*(1+$G$10)</f>
        <v>234.81228674824916</v>
      </c>
      <c r="C38" s="5">
        <f t="shared" si="0"/>
        <v>1.0202708996782455</v>
      </c>
      <c r="D38" s="5">
        <f t="shared" ref="D38:D62" si="3">B$37/B38</f>
        <v>0.98013184568467238</v>
      </c>
    </row>
    <row r="39" spans="1:4" x14ac:dyDescent="0.3">
      <c r="A39" s="186">
        <v>2017</v>
      </c>
      <c r="B39" s="187">
        <f t="shared" si="2"/>
        <v>239.57214305614232</v>
      </c>
      <c r="C39" s="5">
        <f t="shared" si="0"/>
        <v>1.0409527087302564</v>
      </c>
      <c r="D39" s="5">
        <f t="shared" si="3"/>
        <v>0.9606584349252425</v>
      </c>
    </row>
    <row r="40" spans="1:4" x14ac:dyDescent="0.3">
      <c r="A40" s="1">
        <v>2018</v>
      </c>
      <c r="B40" s="5">
        <f t="shared" si="2"/>
        <v>244.42848593373566</v>
      </c>
      <c r="C40" s="5">
        <f t="shared" si="0"/>
        <v>1.0620537566587254</v>
      </c>
      <c r="D40" s="5">
        <f t="shared" si="3"/>
        <v>0.94157192489582675</v>
      </c>
    </row>
    <row r="41" spans="1:4" x14ac:dyDescent="0.3">
      <c r="A41" s="1">
        <v>2019</v>
      </c>
      <c r="B41" s="5">
        <f t="shared" si="2"/>
        <v>249.38327125060385</v>
      </c>
      <c r="C41" s="5">
        <f t="shared" si="0"/>
        <v>1.0835825418128582</v>
      </c>
      <c r="D41" s="5">
        <f t="shared" si="3"/>
        <v>0.92286462859301643</v>
      </c>
    </row>
    <row r="42" spans="1:4" x14ac:dyDescent="0.3">
      <c r="A42" s="1">
        <v>2020</v>
      </c>
      <c r="B42" s="5">
        <f t="shared" si="2"/>
        <v>254.43849452355752</v>
      </c>
      <c r="C42" s="5">
        <f>B42/B$37</f>
        <v>1.1055477348110447</v>
      </c>
      <c r="D42" s="5">
        <f t="shared" si="3"/>
        <v>0.90452901173997291</v>
      </c>
    </row>
    <row r="43" spans="1:4" x14ac:dyDescent="0.3">
      <c r="A43" s="1">
        <v>2021</v>
      </c>
      <c r="B43" s="5">
        <f t="shared" si="2"/>
        <v>259.59619172032836</v>
      </c>
      <c r="C43" s="5">
        <f t="shared" si="0"/>
        <v>1.127958182032911</v>
      </c>
      <c r="D43" s="5">
        <f t="shared" si="3"/>
        <v>0.88655768975203242</v>
      </c>
    </row>
    <row r="44" spans="1:4" x14ac:dyDescent="0.3">
      <c r="A44" s="1">
        <v>2022</v>
      </c>
      <c r="B44" s="5">
        <f t="shared" si="2"/>
        <v>264.85844007954574</v>
      </c>
      <c r="C44" s="5">
        <f t="shared" si="0"/>
        <v>1.1508229091821565</v>
      </c>
      <c r="D44" s="5">
        <f t="shared" si="3"/>
        <v>0.86894342476259867</v>
      </c>
    </row>
    <row r="45" spans="1:4" x14ac:dyDescent="0.3">
      <c r="A45" s="1">
        <v>2023</v>
      </c>
      <c r="B45" s="5">
        <f t="shared" si="2"/>
        <v>270.22735894733478</v>
      </c>
      <c r="C45" s="5">
        <f t="shared" si="0"/>
        <v>1.1741511249216143</v>
      </c>
      <c r="D45" s="5">
        <f t="shared" si="3"/>
        <v>0.85167912270812618</v>
      </c>
    </row>
    <row r="46" spans="1:4" x14ac:dyDescent="0.3">
      <c r="A46" s="1">
        <v>2024</v>
      </c>
      <c r="B46" s="5">
        <f t="shared" si="2"/>
        <v>275.70511063087343</v>
      </c>
      <c r="C46" s="5">
        <f t="shared" si="0"/>
        <v>1.1979522245819996</v>
      </c>
      <c r="D46" s="5">
        <f t="shared" si="3"/>
        <v>0.83475783047101826</v>
      </c>
    </row>
    <row r="47" spans="1:4" x14ac:dyDescent="0.3">
      <c r="A47" s="1">
        <v>2025</v>
      </c>
      <c r="B47" s="5">
        <f t="shared" si="2"/>
        <v>281.29390126925142</v>
      </c>
      <c r="C47" s="5">
        <f t="shared" si="0"/>
        <v>1.2222357939458321</v>
      </c>
      <c r="D47" s="5">
        <f t="shared" si="3"/>
        <v>0.81817273307929206</v>
      </c>
    </row>
    <row r="48" spans="1:4" x14ac:dyDescent="0.3">
      <c r="A48" s="1">
        <v>2026</v>
      </c>
      <c r="B48" s="5">
        <f t="shared" ref="B48:B62" si="4">B47*(1+$G$10)</f>
        <v>286.99598172198273</v>
      </c>
      <c r="C48" s="5">
        <f t="shared" si="0"/>
        <v>1.2470116131080689</v>
      </c>
      <c r="D48" s="5">
        <f t="shared" si="3"/>
        <v>0.80191715096187932</v>
      </c>
    </row>
    <row r="49" spans="1:4" x14ac:dyDescent="0.3">
      <c r="A49" s="1">
        <v>2027</v>
      </c>
      <c r="B49" s="5">
        <f t="shared" si="4"/>
        <v>292.81364847552862</v>
      </c>
      <c r="C49" s="5">
        <f t="shared" si="0"/>
        <v>1.2722896604149898</v>
      </c>
      <c r="D49" s="5">
        <f t="shared" si="3"/>
        <v>0.78598453725846085</v>
      </c>
    </row>
    <row r="50" spans="1:4" x14ac:dyDescent="0.3">
      <c r="A50" s="1">
        <v>2028</v>
      </c>
      <c r="B50" s="5">
        <f t="shared" si="4"/>
        <v>298.74924456819707</v>
      </c>
      <c r="C50" s="5">
        <f t="shared" si="0"/>
        <v>1.2980801164829308</v>
      </c>
      <c r="D50" s="5">
        <f t="shared" si="3"/>
        <v>0.77036847518274854</v>
      </c>
    </row>
    <row r="51" spans="1:4" x14ac:dyDescent="0.3">
      <c r="A51" s="1">
        <v>2029</v>
      </c>
      <c r="B51" s="5">
        <f t="shared" si="4"/>
        <v>304.80516053379063</v>
      </c>
      <c r="C51" s="5">
        <f t="shared" si="0"/>
        <v>1.3243933682984816</v>
      </c>
      <c r="D51" s="5">
        <f t="shared" si="3"/>
        <v>0.75506267543815409</v>
      </c>
    </row>
    <row r="52" spans="1:4" x14ac:dyDescent="0.3">
      <c r="A52" s="1">
        <v>2030</v>
      </c>
      <c r="B52" s="5">
        <f t="shared" si="4"/>
        <v>310.98383536438263</v>
      </c>
      <c r="C52" s="5">
        <f t="shared" si="0"/>
        <v>1.3512400134017939</v>
      </c>
      <c r="D52" s="5">
        <f t="shared" si="3"/>
        <v>0.74006097368480461</v>
      </c>
    </row>
    <row r="53" spans="1:4" x14ac:dyDescent="0.3">
      <c r="A53" s="1">
        <v>2031</v>
      </c>
      <c r="B53" s="5">
        <f t="shared" si="4"/>
        <v>317.28775749261001</v>
      </c>
      <c r="C53" s="5">
        <f t="shared" si="0"/>
        <v>1.3786308641546925</v>
      </c>
      <c r="D53" s="5">
        <f t="shared" si="3"/>
        <v>0.72535732805688347</v>
      </c>
    </row>
    <row r="54" spans="1:4" x14ac:dyDescent="0.3">
      <c r="A54" s="1">
        <v>2032</v>
      </c>
      <c r="B54" s="5">
        <f t="shared" si="4"/>
        <v>323.71946579387821</v>
      </c>
      <c r="C54" s="5">
        <f t="shared" si="0"/>
        <v>1.4065769520953053</v>
      </c>
      <c r="D54" s="5">
        <f t="shared" si="3"/>
        <v>0.71094581672929558</v>
      </c>
    </row>
    <row r="55" spans="1:4" x14ac:dyDescent="0.3">
      <c r="A55" s="1">
        <v>2033</v>
      </c>
      <c r="B55" s="5">
        <f t="shared" si="4"/>
        <v>330.28155060888116</v>
      </c>
      <c r="C55" s="5">
        <f t="shared" si="0"/>
        <v>1.4350895323809616</v>
      </c>
      <c r="D55" s="5">
        <f t="shared" si="3"/>
        <v>0.69682063553268125</v>
      </c>
    </row>
    <row r="56" spans="1:4" x14ac:dyDescent="0.3">
      <c r="A56" s="1">
        <v>2034</v>
      </c>
      <c r="B56" s="5">
        <f t="shared" si="4"/>
        <v>336.97665478684917</v>
      </c>
      <c r="C56" s="5">
        <f t="shared" si="0"/>
        <v>1.4641800883211564</v>
      </c>
      <c r="D56" s="5">
        <f t="shared" si="3"/>
        <v>0.68297609561581329</v>
      </c>
    </row>
    <row r="57" spans="1:4" x14ac:dyDescent="0.3">
      <c r="A57" s="1">
        <v>2035</v>
      </c>
      <c r="B57" s="5">
        <f t="shared" si="4"/>
        <v>343.80747474994416</v>
      </c>
      <c r="C57" s="5">
        <f t="shared" si="0"/>
        <v>1.4938603360023992</v>
      </c>
      <c r="D57" s="5">
        <f t="shared" si="3"/>
        <v>0.66940662115443827</v>
      </c>
    </row>
    <row r="58" spans="1:4" x14ac:dyDescent="0.3">
      <c r="A58" s="1">
        <v>2036</v>
      </c>
      <c r="B58" s="5">
        <f t="shared" si="4"/>
        <v>350.77676157923122</v>
      </c>
      <c r="C58" s="5">
        <f t="shared" si="0"/>
        <v>1.5241422290068141</v>
      </c>
      <c r="D58" s="5">
        <f t="shared" si="3"/>
        <v>0.65610674710563988</v>
      </c>
    </row>
    <row r="59" spans="1:4" x14ac:dyDescent="0.3">
      <c r="A59" s="1">
        <v>2037</v>
      </c>
      <c r="B59" s="5">
        <f t="shared" si="4"/>
        <v>357.88732212266365</v>
      </c>
      <c r="C59" s="5">
        <f t="shared" si="0"/>
        <v>1.5550379632263887</v>
      </c>
      <c r="D59" s="5">
        <f t="shared" si="3"/>
        <v>0.64307111700681741</v>
      </c>
    </row>
    <row r="60" spans="1:4" x14ac:dyDescent="0.3">
      <c r="A60" s="1">
        <v>2038</v>
      </c>
      <c r="B60" s="5">
        <f t="shared" si="4"/>
        <v>365.14202012552806</v>
      </c>
      <c r="C60" s="5">
        <f t="shared" si="0"/>
        <v>1.5865599817748137</v>
      </c>
      <c r="D60" s="5">
        <f t="shared" si="3"/>
        <v>0.6302944808183959</v>
      </c>
    </row>
    <row r="61" spans="1:4" x14ac:dyDescent="0.3">
      <c r="A61" s="1">
        <v>2039</v>
      </c>
      <c r="B61" s="5">
        <f t="shared" si="4"/>
        <v>372.54377738380452</v>
      </c>
      <c r="C61" s="5">
        <f t="shared" si="0"/>
        <v>1.61872097999889</v>
      </c>
      <c r="D61" s="5">
        <f t="shared" si="3"/>
        <v>0.61777169280939681</v>
      </c>
    </row>
    <row r="62" spans="1:4" x14ac:dyDescent="0.3">
      <c r="A62" s="1">
        <v>2040</v>
      </c>
      <c r="B62" s="5">
        <f t="shared" si="4"/>
        <v>380.09557492090624</v>
      </c>
      <c r="C62" s="5">
        <f t="shared" si="0"/>
        <v>1.6515339105915188</v>
      </c>
      <c r="D62" s="5">
        <f t="shared" si="3"/>
        <v>0.60549770948501858</v>
      </c>
    </row>
  </sheetData>
  <mergeCells count="1">
    <mergeCell ref="E10:F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V40"/>
  <sheetViews>
    <sheetView workbookViewId="0">
      <pane xSplit="3" ySplit="3" topLeftCell="D4" activePane="bottomRight" state="frozen"/>
      <selection pane="topRight" activeCell="D1" sqref="D1"/>
      <selection pane="bottomLeft" activeCell="A4" sqref="A4"/>
      <selection pane="bottomRight" activeCell="O7" sqref="O7"/>
    </sheetView>
  </sheetViews>
  <sheetFormatPr defaultRowHeight="14.4" x14ac:dyDescent="0.3"/>
  <cols>
    <col min="2" max="2" width="12.6640625" customWidth="1"/>
    <col min="3" max="3" width="13.88671875" customWidth="1"/>
    <col min="4" max="11" width="13.33203125" customWidth="1"/>
    <col min="12" max="19" width="14.33203125" customWidth="1"/>
    <col min="20" max="20" width="16.6640625" customWidth="1"/>
    <col min="21" max="21" width="15.33203125" customWidth="1"/>
    <col min="22" max="22" width="18.33203125" customWidth="1"/>
  </cols>
  <sheetData>
    <row r="1" spans="2:22" x14ac:dyDescent="0.3">
      <c r="B1" s="235"/>
      <c r="C1" s="235"/>
      <c r="D1" s="235"/>
      <c r="E1" s="235"/>
      <c r="F1" s="235"/>
      <c r="G1" s="235"/>
      <c r="H1" s="235"/>
      <c r="I1" s="235"/>
      <c r="J1" s="235"/>
      <c r="K1" s="235"/>
      <c r="L1" s="235"/>
      <c r="M1" s="235"/>
      <c r="N1" s="235"/>
      <c r="O1" s="235"/>
      <c r="P1" s="235"/>
      <c r="Q1" s="235"/>
      <c r="R1" s="235"/>
      <c r="S1" s="235"/>
      <c r="T1" s="235"/>
      <c r="U1" s="235"/>
      <c r="V1" s="824" t="s">
        <v>818</v>
      </c>
    </row>
    <row r="2" spans="2:22" ht="29.4" customHeight="1" thickBot="1" x14ac:dyDescent="0.35">
      <c r="B2" s="235"/>
      <c r="C2" s="235"/>
      <c r="D2" s="826" t="s">
        <v>654</v>
      </c>
      <c r="E2" s="826"/>
      <c r="F2" s="826" t="s">
        <v>655</v>
      </c>
      <c r="G2" s="826"/>
      <c r="H2" s="826" t="s">
        <v>341</v>
      </c>
      <c r="I2" s="826"/>
      <c r="J2" s="826" t="s">
        <v>342</v>
      </c>
      <c r="K2" s="826"/>
      <c r="L2" s="826" t="s">
        <v>814</v>
      </c>
      <c r="M2" s="826"/>
      <c r="N2" s="826"/>
      <c r="O2" s="826"/>
      <c r="P2" s="826" t="s">
        <v>815</v>
      </c>
      <c r="Q2" s="826"/>
      <c r="R2" s="826"/>
      <c r="S2" s="826"/>
      <c r="T2" s="823" t="s">
        <v>816</v>
      </c>
      <c r="U2" s="823"/>
      <c r="V2" s="825"/>
    </row>
    <row r="3" spans="2:22" ht="15.75" thickBot="1" x14ac:dyDescent="0.3">
      <c r="B3" s="428"/>
      <c r="C3" s="428"/>
      <c r="D3" s="228" t="s">
        <v>261</v>
      </c>
      <c r="E3" s="228" t="s">
        <v>257</v>
      </c>
      <c r="F3" s="228" t="s">
        <v>261</v>
      </c>
      <c r="G3" s="228" t="s">
        <v>257</v>
      </c>
      <c r="H3" s="228" t="s">
        <v>261</v>
      </c>
      <c r="I3" s="804" t="s">
        <v>257</v>
      </c>
      <c r="J3" s="228" t="s">
        <v>261</v>
      </c>
      <c r="K3" s="228" t="s">
        <v>257</v>
      </c>
      <c r="L3" s="228" t="s">
        <v>654</v>
      </c>
      <c r="M3" s="228" t="s">
        <v>655</v>
      </c>
      <c r="N3" s="228" t="s">
        <v>341</v>
      </c>
      <c r="O3" s="228" t="s">
        <v>342</v>
      </c>
      <c r="P3" s="228" t="s">
        <v>654</v>
      </c>
      <c r="Q3" s="228" t="s">
        <v>655</v>
      </c>
      <c r="R3" s="228" t="s">
        <v>341</v>
      </c>
      <c r="S3" s="228" t="s">
        <v>342</v>
      </c>
      <c r="T3" s="228">
        <v>2010</v>
      </c>
      <c r="U3" s="228">
        <v>2040</v>
      </c>
      <c r="V3" s="795">
        <v>2040</v>
      </c>
    </row>
    <row r="4" spans="2:22" ht="15" x14ac:dyDescent="0.25">
      <c r="B4" s="217" t="s">
        <v>258</v>
      </c>
      <c r="C4" s="217" t="s">
        <v>0</v>
      </c>
      <c r="D4" s="486">
        <f>'TDM Data'!E14</f>
        <v>1222.5339160000001</v>
      </c>
      <c r="E4" s="486">
        <f>'TDM Data'!E10</f>
        <v>63878.317267999999</v>
      </c>
      <c r="F4" s="486">
        <f>'TDM Data'!E63</f>
        <v>872</v>
      </c>
      <c r="G4" s="486">
        <f>'TDM Data'!E59</f>
        <v>63839.022067000005</v>
      </c>
      <c r="H4" s="486">
        <f>'TDM Data'!E112</f>
        <v>1549.0883409999999</v>
      </c>
      <c r="I4" s="800">
        <f>'TDM Data'!E108</f>
        <v>80939.001885000005</v>
      </c>
      <c r="J4" s="486">
        <f>'TDM Data'!E161</f>
        <v>1618.050999</v>
      </c>
      <c r="K4" s="486">
        <f>'TDM Data'!E157</f>
        <v>85654.190480999998</v>
      </c>
      <c r="L4" s="793">
        <f>D4/E4</f>
        <v>1.9138480290125479E-2</v>
      </c>
      <c r="M4" s="793">
        <f>F4/G4</f>
        <v>1.3659357110527523E-2</v>
      </c>
      <c r="N4" s="793">
        <f>H4/I4</f>
        <v>1.9138960265422847E-2</v>
      </c>
      <c r="O4" s="793">
        <f>J4/K4</f>
        <v>1.8890505997589454E-2</v>
      </c>
      <c r="P4" s="790">
        <f>L4*60</f>
        <v>1.1483088174075287</v>
      </c>
      <c r="Q4" s="790">
        <f t="shared" ref="Q4:S19" si="0">M4*60</f>
        <v>0.81956142663165144</v>
      </c>
      <c r="R4" s="790">
        <f t="shared" si="0"/>
        <v>1.1483376159253709</v>
      </c>
      <c r="S4" s="790">
        <f t="shared" si="0"/>
        <v>1.1334303598553672</v>
      </c>
      <c r="T4" s="791">
        <f>(Q4-P4)/P4</f>
        <v>-0.28628831007156375</v>
      </c>
      <c r="U4" s="792">
        <f>(S4-R4)/R4</f>
        <v>-1.2981596930438316E-2</v>
      </c>
      <c r="V4" s="799">
        <f>O4-N4</f>
        <v>-2.48454267833393E-4</v>
      </c>
    </row>
    <row r="5" spans="2:22" ht="15" x14ac:dyDescent="0.25">
      <c r="B5" s="217" t="s">
        <v>258</v>
      </c>
      <c r="C5" s="217" t="s">
        <v>451</v>
      </c>
      <c r="D5" s="486">
        <f>'TDM Data'!E15</f>
        <v>4519.1609289999997</v>
      </c>
      <c r="E5" s="486">
        <f>'TDM Data'!E11</f>
        <v>235947.20780599999</v>
      </c>
      <c r="F5" s="486">
        <f>'TDM Data'!E64</f>
        <v>3217</v>
      </c>
      <c r="G5" s="486">
        <f>'TDM Data'!E60</f>
        <v>235816.35663699999</v>
      </c>
      <c r="H5" s="486">
        <f>'TDM Data'!E113</f>
        <v>5571.3837519999997</v>
      </c>
      <c r="I5" s="801">
        <f>'TDM Data'!E109</f>
        <v>290803.93549599999</v>
      </c>
      <c r="J5" s="486">
        <f>'TDM Data'!E162</f>
        <v>5492.5830459999997</v>
      </c>
      <c r="K5" s="486">
        <f>'TDM Data'!E158</f>
        <v>306145.33945000003</v>
      </c>
      <c r="L5" s="793">
        <f t="shared" ref="L5:L19" si="1">D5/E5</f>
        <v>1.9153271492476125E-2</v>
      </c>
      <c r="M5" s="793">
        <f t="shared" ref="M5:M19" si="2">F5/G5</f>
        <v>1.3641971430132965E-2</v>
      </c>
      <c r="N5" s="793">
        <f t="shared" ref="N5:N19" si="3">H5/I5</f>
        <v>1.9158556924263614E-2</v>
      </c>
      <c r="O5" s="793">
        <f t="shared" ref="O5:O19" si="4">J5/K5</f>
        <v>1.7941096395155329E-2</v>
      </c>
      <c r="P5" s="790">
        <f t="shared" ref="P5:P19" si="5">L5*60</f>
        <v>1.1491962895485675</v>
      </c>
      <c r="Q5" s="790">
        <f t="shared" si="0"/>
        <v>0.81851828580797792</v>
      </c>
      <c r="R5" s="790">
        <f t="shared" si="0"/>
        <v>1.1495134154558169</v>
      </c>
      <c r="S5" s="790">
        <f t="shared" si="0"/>
        <v>1.0764657837093197</v>
      </c>
      <c r="T5" s="791">
        <f t="shared" ref="T5:T19" si="6">(Q5-P5)/P5</f>
        <v>-0.28774719057828491</v>
      </c>
      <c r="U5" s="792">
        <f t="shared" ref="U5:U19" si="7">(S5-R5)/R5</f>
        <v>-6.3546567412205102E-2</v>
      </c>
      <c r="V5" s="796">
        <f t="shared" ref="V5:V19" si="8">O5-N5</f>
        <v>-1.217460529108285E-3</v>
      </c>
    </row>
    <row r="6" spans="2:22" ht="15" x14ac:dyDescent="0.25">
      <c r="B6" s="217" t="s">
        <v>258</v>
      </c>
      <c r="C6" s="217" t="s">
        <v>1</v>
      </c>
      <c r="D6" s="486">
        <f>'TDM Data'!E16</f>
        <v>3612.1153670000003</v>
      </c>
      <c r="E6" s="486">
        <f>'TDM Data'!E12</f>
        <v>187655.70350100001</v>
      </c>
      <c r="F6" s="486">
        <f>'TDM Data'!E65</f>
        <v>2612</v>
      </c>
      <c r="G6" s="486">
        <f>'TDM Data'!E61</f>
        <v>187588.14825600001</v>
      </c>
      <c r="H6" s="486">
        <f>'TDM Data'!E114</f>
        <v>4488.9996760000004</v>
      </c>
      <c r="I6" s="801">
        <f>'TDM Data'!E110</f>
        <v>233007.50619400002</v>
      </c>
      <c r="J6" s="486">
        <f>'TDM Data'!E163</f>
        <v>4461.186099999999</v>
      </c>
      <c r="K6" s="486">
        <f>'TDM Data'!E159</f>
        <v>244837.151656</v>
      </c>
      <c r="L6" s="793">
        <f t="shared" si="1"/>
        <v>1.9248630868183292E-2</v>
      </c>
      <c r="M6" s="793">
        <f t="shared" si="2"/>
        <v>1.3924120602946753E-2</v>
      </c>
      <c r="N6" s="793">
        <f t="shared" si="3"/>
        <v>1.9265472384664289E-2</v>
      </c>
      <c r="O6" s="793">
        <f t="shared" si="4"/>
        <v>1.8221034143821584E-2</v>
      </c>
      <c r="P6" s="790">
        <f t="shared" si="5"/>
        <v>1.1549178520909975</v>
      </c>
      <c r="Q6" s="790">
        <f t="shared" si="0"/>
        <v>0.83544723617680516</v>
      </c>
      <c r="R6" s="790">
        <f t="shared" si="0"/>
        <v>1.1559283430798573</v>
      </c>
      <c r="S6" s="790">
        <f t="shared" si="0"/>
        <v>1.093262048629295</v>
      </c>
      <c r="T6" s="791">
        <f t="shared" si="6"/>
        <v>-0.27661760993284984</v>
      </c>
      <c r="U6" s="792">
        <f t="shared" si="7"/>
        <v>-5.421295777175434E-2</v>
      </c>
      <c r="V6" s="796">
        <f t="shared" si="8"/>
        <v>-1.0444382408427051E-3</v>
      </c>
    </row>
    <row r="7" spans="2:22" ht="15" x14ac:dyDescent="0.25">
      <c r="B7" s="217" t="s">
        <v>258</v>
      </c>
      <c r="C7" s="217" t="s">
        <v>452</v>
      </c>
      <c r="D7" s="486">
        <f>'TDM Data'!E17</f>
        <v>2205.6436199999998</v>
      </c>
      <c r="E7" s="486">
        <f>'TDM Data'!E13</f>
        <v>115587.515959</v>
      </c>
      <c r="F7" s="486">
        <f>'TDM Data'!E66</f>
        <v>1404</v>
      </c>
      <c r="G7" s="486">
        <f>'TDM Data'!E62</f>
        <v>115511.19050500001</v>
      </c>
      <c r="H7" s="486">
        <f>'TDM Data'!E115</f>
        <v>2705.3239520000002</v>
      </c>
      <c r="I7" s="801">
        <f>'TDM Data'!E111</f>
        <v>141874.57968</v>
      </c>
      <c r="J7" s="486">
        <f>'TDM Data'!E164</f>
        <v>2713.2618670000002</v>
      </c>
      <c r="K7" s="486">
        <f>'TDM Data'!E160</f>
        <v>149521.22472200001</v>
      </c>
      <c r="L7" s="793">
        <f t="shared" si="1"/>
        <v>1.9082022843906109E-2</v>
      </c>
      <c r="M7" s="793">
        <f t="shared" si="2"/>
        <v>1.2154666520723173E-2</v>
      </c>
      <c r="N7" s="793">
        <f t="shared" si="3"/>
        <v>1.9068419149518501E-2</v>
      </c>
      <c r="O7" s="793">
        <f t="shared" si="4"/>
        <v>1.8146332549406816E-2</v>
      </c>
      <c r="P7" s="790">
        <f t="shared" si="5"/>
        <v>1.1449213706343666</v>
      </c>
      <c r="Q7" s="790">
        <f t="shared" si="0"/>
        <v>0.72927999124339038</v>
      </c>
      <c r="R7" s="790">
        <f t="shared" si="0"/>
        <v>1.14410514897111</v>
      </c>
      <c r="S7" s="790">
        <f t="shared" si="0"/>
        <v>1.0887799529644089</v>
      </c>
      <c r="T7" s="791">
        <f t="shared" si="6"/>
        <v>-0.3630305015275257</v>
      </c>
      <c r="U7" s="792">
        <f t="shared" si="7"/>
        <v>-4.8356740686338946E-2</v>
      </c>
      <c r="V7" s="796">
        <f t="shared" si="8"/>
        <v>-9.2208660011168508E-4</v>
      </c>
    </row>
    <row r="8" spans="2:22" ht="15" x14ac:dyDescent="0.25">
      <c r="B8" s="218" t="s">
        <v>259</v>
      </c>
      <c r="C8" s="218" t="s">
        <v>0</v>
      </c>
      <c r="D8" s="487">
        <f>'TDM Data'!E26</f>
        <v>1504.9239170000001</v>
      </c>
      <c r="E8" s="487">
        <f>'TDM Data'!E22</f>
        <v>79191.539712999991</v>
      </c>
      <c r="F8" s="487">
        <f>'TDM Data'!E75</f>
        <v>1013</v>
      </c>
      <c r="G8" s="487">
        <f>'TDM Data'!E71</f>
        <v>79191.521919999999</v>
      </c>
      <c r="H8" s="487">
        <f>'TDM Data'!E124</f>
        <v>1146.191836</v>
      </c>
      <c r="I8" s="802">
        <f>'TDM Data'!E120</f>
        <v>59384.481866000009</v>
      </c>
      <c r="J8" s="487">
        <f>'TDM Data'!E173</f>
        <v>978.91332399999999</v>
      </c>
      <c r="K8" s="487">
        <f>'TDM Data'!E169</f>
        <v>53307.403619000004</v>
      </c>
      <c r="L8" s="794">
        <f t="shared" si="1"/>
        <v>1.9003594606873814E-2</v>
      </c>
      <c r="M8" s="794">
        <f t="shared" si="2"/>
        <v>1.2791773354518201E-2</v>
      </c>
      <c r="N8" s="794">
        <f t="shared" si="3"/>
        <v>1.9301201256354494E-2</v>
      </c>
      <c r="O8" s="794">
        <f t="shared" si="4"/>
        <v>1.8363552856494634E-2</v>
      </c>
      <c r="P8" s="787">
        <f t="shared" si="5"/>
        <v>1.1402156764124287</v>
      </c>
      <c r="Q8" s="787">
        <f t="shared" si="0"/>
        <v>0.76750640127109204</v>
      </c>
      <c r="R8" s="787">
        <f t="shared" si="0"/>
        <v>1.1580720753812697</v>
      </c>
      <c r="S8" s="787">
        <f t="shared" si="0"/>
        <v>1.1018131713896779</v>
      </c>
      <c r="T8" s="788">
        <f t="shared" si="6"/>
        <v>-0.32687611901112257</v>
      </c>
      <c r="U8" s="789">
        <f t="shared" si="7"/>
        <v>-4.8579794977846889E-2</v>
      </c>
      <c r="V8" s="797">
        <f t="shared" si="8"/>
        <v>-9.3764839985985976E-4</v>
      </c>
    </row>
    <row r="9" spans="2:22" ht="15" x14ac:dyDescent="0.25">
      <c r="B9" s="218" t="s">
        <v>259</v>
      </c>
      <c r="C9" s="218" t="s">
        <v>451</v>
      </c>
      <c r="D9" s="487">
        <f>'TDM Data'!E27</f>
        <v>1577.1688690000001</v>
      </c>
      <c r="E9" s="487">
        <f>'TDM Data'!E23</f>
        <v>83626.334075000006</v>
      </c>
      <c r="F9" s="487">
        <f>'TDM Data'!E76</f>
        <v>1037</v>
      </c>
      <c r="G9" s="487">
        <f>'TDM Data'!E72</f>
        <v>83626.309972999996</v>
      </c>
      <c r="H9" s="487">
        <f>'TDM Data'!E125</f>
        <v>1339.5450410000001</v>
      </c>
      <c r="I9" s="802">
        <f>'TDM Data'!E121</f>
        <v>69703.673779000004</v>
      </c>
      <c r="J9" s="487">
        <f>'TDM Data'!E174</f>
        <v>1185.0078290000001</v>
      </c>
      <c r="K9" s="487">
        <f>'TDM Data'!E170</f>
        <v>63472.368715000004</v>
      </c>
      <c r="L9" s="794">
        <f t="shared" si="1"/>
        <v>1.8859715500448952E-2</v>
      </c>
      <c r="M9" s="794">
        <f t="shared" si="2"/>
        <v>1.2400403656873189E-2</v>
      </c>
      <c r="N9" s="794">
        <f t="shared" si="3"/>
        <v>1.9217710751475083E-2</v>
      </c>
      <c r="O9" s="794">
        <f t="shared" si="4"/>
        <v>1.8669664501113143E-2</v>
      </c>
      <c r="P9" s="787">
        <f t="shared" si="5"/>
        <v>1.1315829300269371</v>
      </c>
      <c r="Q9" s="787">
        <f t="shared" si="0"/>
        <v>0.74402421941239127</v>
      </c>
      <c r="R9" s="787">
        <f t="shared" si="0"/>
        <v>1.1530626450885049</v>
      </c>
      <c r="S9" s="787">
        <f t="shared" si="0"/>
        <v>1.1201798700667887</v>
      </c>
      <c r="T9" s="788">
        <f t="shared" si="6"/>
        <v>-0.34249253884142639</v>
      </c>
      <c r="U9" s="789">
        <f t="shared" si="7"/>
        <v>-2.851776975152313E-2</v>
      </c>
      <c r="V9" s="797">
        <f t="shared" si="8"/>
        <v>-5.4804625036193946E-4</v>
      </c>
    </row>
    <row r="10" spans="2:22" ht="15" x14ac:dyDescent="0.25">
      <c r="B10" s="218" t="s">
        <v>259</v>
      </c>
      <c r="C10" s="218" t="s">
        <v>1</v>
      </c>
      <c r="D10" s="487">
        <f>'TDM Data'!E28</f>
        <v>2556.6698429999997</v>
      </c>
      <c r="E10" s="487">
        <f>'TDM Data'!E24</f>
        <v>134705.26283200001</v>
      </c>
      <c r="F10" s="487">
        <f>'TDM Data'!E77</f>
        <v>1647</v>
      </c>
      <c r="G10" s="487">
        <f>'TDM Data'!E73</f>
        <v>134705.233206</v>
      </c>
      <c r="H10" s="487">
        <f>'TDM Data'!E126</f>
        <v>2054.0212860000001</v>
      </c>
      <c r="I10" s="802">
        <f>'TDM Data'!E122</f>
        <v>106222.939954</v>
      </c>
      <c r="J10" s="487">
        <f>'TDM Data'!E175</f>
        <v>1969.067992</v>
      </c>
      <c r="K10" s="487">
        <f>'TDM Data'!E171</f>
        <v>90653.044918</v>
      </c>
      <c r="L10" s="794">
        <f t="shared" si="1"/>
        <v>1.8979732411706841E-2</v>
      </c>
      <c r="M10" s="794">
        <f t="shared" si="2"/>
        <v>1.2226696474971396E-2</v>
      </c>
      <c r="N10" s="794">
        <f t="shared" si="3"/>
        <v>1.9336889817674948E-2</v>
      </c>
      <c r="O10" s="794">
        <f t="shared" si="4"/>
        <v>2.1720925025531308E-2</v>
      </c>
      <c r="P10" s="787">
        <f t="shared" si="5"/>
        <v>1.1387839447024104</v>
      </c>
      <c r="Q10" s="787">
        <f t="shared" si="0"/>
        <v>0.73360178849828372</v>
      </c>
      <c r="R10" s="787">
        <f t="shared" si="0"/>
        <v>1.1602133890604969</v>
      </c>
      <c r="S10" s="787">
        <f t="shared" si="0"/>
        <v>1.3032555015318785</v>
      </c>
      <c r="T10" s="788">
        <f t="shared" si="6"/>
        <v>-0.35580248394704034</v>
      </c>
      <c r="U10" s="789">
        <f t="shared" si="7"/>
        <v>0.12328948607222376</v>
      </c>
      <c r="V10" s="797">
        <f t="shared" si="8"/>
        <v>2.3840352078563602E-3</v>
      </c>
    </row>
    <row r="11" spans="2:22" ht="15" x14ac:dyDescent="0.25">
      <c r="B11" s="218" t="s">
        <v>259</v>
      </c>
      <c r="C11" s="218" t="s">
        <v>452</v>
      </c>
      <c r="D11" s="487">
        <f>'TDM Data'!E29</f>
        <v>1563.0748990000002</v>
      </c>
      <c r="E11" s="487">
        <f>'TDM Data'!E25</f>
        <v>83285.847815000001</v>
      </c>
      <c r="F11" s="487">
        <f>'TDM Data'!E78</f>
        <v>1042</v>
      </c>
      <c r="G11" s="487">
        <f>'TDM Data'!E74</f>
        <v>83285.828578999994</v>
      </c>
      <c r="H11" s="487">
        <f>'TDM Data'!E127</f>
        <v>1287.2055800000001</v>
      </c>
      <c r="I11" s="802">
        <f>'TDM Data'!E123</f>
        <v>67282.960877999998</v>
      </c>
      <c r="J11" s="487">
        <f>'TDM Data'!E176</f>
        <v>1194.4494689999999</v>
      </c>
      <c r="K11" s="487">
        <f>'TDM Data'!E172</f>
        <v>61655.602509000004</v>
      </c>
      <c r="L11" s="794">
        <f t="shared" si="1"/>
        <v>1.876759305460881E-2</v>
      </c>
      <c r="M11" s="794">
        <f t="shared" si="2"/>
        <v>1.2511132059058771E-2</v>
      </c>
      <c r="N11" s="794">
        <f t="shared" si="3"/>
        <v>1.9131226735607101E-2</v>
      </c>
      <c r="O11" s="794">
        <f t="shared" si="4"/>
        <v>1.9372926715388816E-2</v>
      </c>
      <c r="P11" s="787">
        <f t="shared" si="5"/>
        <v>1.1260555832765287</v>
      </c>
      <c r="Q11" s="787">
        <f t="shared" si="0"/>
        <v>0.75066792354352629</v>
      </c>
      <c r="R11" s="787">
        <f t="shared" si="0"/>
        <v>1.1478736041364261</v>
      </c>
      <c r="S11" s="787">
        <f t="shared" si="0"/>
        <v>1.162375602923329</v>
      </c>
      <c r="T11" s="788">
        <f t="shared" si="6"/>
        <v>-0.33336512451785194</v>
      </c>
      <c r="U11" s="789">
        <f t="shared" si="7"/>
        <v>1.2633794116916775E-2</v>
      </c>
      <c r="V11" s="797">
        <f t="shared" si="8"/>
        <v>2.4169997978171556E-4</v>
      </c>
    </row>
    <row r="12" spans="2:22" ht="15" x14ac:dyDescent="0.25">
      <c r="B12" s="217" t="s">
        <v>260</v>
      </c>
      <c r="C12" s="217" t="s">
        <v>0</v>
      </c>
      <c r="D12" s="486">
        <f>'TDM Data'!E38</f>
        <v>552.67239300000006</v>
      </c>
      <c r="E12" s="486">
        <f>'TDM Data'!E34</f>
        <v>28901.207158999998</v>
      </c>
      <c r="F12" s="486">
        <f>'TDM Data'!E87</f>
        <v>361.96899000000002</v>
      </c>
      <c r="G12" s="486">
        <f>'TDM Data'!E83</f>
        <v>28876.802606999998</v>
      </c>
      <c r="H12" s="486">
        <f>'TDM Data'!E136</f>
        <v>688.12806399999999</v>
      </c>
      <c r="I12" s="801">
        <f>'TDM Data'!E132</f>
        <v>36009.829363000004</v>
      </c>
      <c r="J12" s="486">
        <f>'TDM Data'!E185</f>
        <v>546.78985499999999</v>
      </c>
      <c r="K12" s="486">
        <f>'TDM Data'!E181</f>
        <v>37388.343114000003</v>
      </c>
      <c r="L12" s="793">
        <f t="shared" si="1"/>
        <v>1.9122813450644909E-2</v>
      </c>
      <c r="M12" s="793">
        <f t="shared" si="2"/>
        <v>1.2534940066815273E-2</v>
      </c>
      <c r="N12" s="793">
        <f t="shared" si="3"/>
        <v>1.9109450840859847E-2</v>
      </c>
      <c r="O12" s="793">
        <f t="shared" si="4"/>
        <v>1.4624607817810879E-2</v>
      </c>
      <c r="P12" s="790">
        <f t="shared" si="5"/>
        <v>1.1473688070386945</v>
      </c>
      <c r="Q12" s="790">
        <f t="shared" si="0"/>
        <v>0.75209640400891642</v>
      </c>
      <c r="R12" s="790">
        <f t="shared" si="0"/>
        <v>1.1465670504515908</v>
      </c>
      <c r="S12" s="790">
        <f t="shared" si="0"/>
        <v>0.87747646906865273</v>
      </c>
      <c r="T12" s="791">
        <f t="shared" si="6"/>
        <v>-0.34450335463621129</v>
      </c>
      <c r="U12" s="792">
        <f t="shared" si="7"/>
        <v>-0.23469240745838033</v>
      </c>
      <c r="V12" s="796">
        <f t="shared" si="8"/>
        <v>-4.4848430230489678E-3</v>
      </c>
    </row>
    <row r="13" spans="2:22" ht="15" x14ac:dyDescent="0.25">
      <c r="B13" s="217" t="s">
        <v>260</v>
      </c>
      <c r="C13" s="217" t="s">
        <v>451</v>
      </c>
      <c r="D13" s="486">
        <f>'TDM Data'!E39</f>
        <v>1757.5740390000001</v>
      </c>
      <c r="E13" s="486">
        <f>'TDM Data'!E35</f>
        <v>91824.306215000004</v>
      </c>
      <c r="F13" s="486">
        <f>'TDM Data'!E88</f>
        <v>1406.9002660000001</v>
      </c>
      <c r="G13" s="486">
        <f>'TDM Data'!E84</f>
        <v>91766.251221000013</v>
      </c>
      <c r="H13" s="486">
        <f>'TDM Data'!E137</f>
        <v>2153.1129270000001</v>
      </c>
      <c r="I13" s="801">
        <f>'TDM Data'!E133</f>
        <v>112493.624889</v>
      </c>
      <c r="J13" s="486">
        <f>'TDM Data'!E186</f>
        <v>1813.0623909999999</v>
      </c>
      <c r="K13" s="486">
        <f>'TDM Data'!E182</f>
        <v>116907.78151099999</v>
      </c>
      <c r="L13" s="793">
        <f t="shared" si="1"/>
        <v>1.9140618769117265E-2</v>
      </c>
      <c r="M13" s="793">
        <f t="shared" si="2"/>
        <v>1.5331347279423806E-2</v>
      </c>
      <c r="N13" s="793">
        <f t="shared" si="3"/>
        <v>1.9139866184635132E-2</v>
      </c>
      <c r="O13" s="793">
        <f t="shared" si="4"/>
        <v>1.5508483418012741E-2</v>
      </c>
      <c r="P13" s="790">
        <f t="shared" si="5"/>
        <v>1.1484371261470359</v>
      </c>
      <c r="Q13" s="790">
        <f t="shared" si="0"/>
        <v>0.91988083676542831</v>
      </c>
      <c r="R13" s="790">
        <f t="shared" si="0"/>
        <v>1.1483919710781079</v>
      </c>
      <c r="S13" s="790">
        <f t="shared" si="0"/>
        <v>0.9305090050807644</v>
      </c>
      <c r="T13" s="791">
        <f t="shared" si="6"/>
        <v>-0.19901506506360123</v>
      </c>
      <c r="U13" s="792">
        <f t="shared" si="7"/>
        <v>-0.18972874374312754</v>
      </c>
      <c r="V13" s="796">
        <f t="shared" si="8"/>
        <v>-3.6313827666223913E-3</v>
      </c>
    </row>
    <row r="14" spans="2:22" ht="15" x14ac:dyDescent="0.25">
      <c r="B14" s="217" t="s">
        <v>260</v>
      </c>
      <c r="C14" s="217" t="s">
        <v>1</v>
      </c>
      <c r="D14" s="486">
        <f>'TDM Data'!E40</f>
        <v>1477.245741</v>
      </c>
      <c r="E14" s="486">
        <f>'TDM Data'!E36</f>
        <v>76841.807660999999</v>
      </c>
      <c r="F14" s="486">
        <f>'TDM Data'!E89</f>
        <v>1142.78719</v>
      </c>
      <c r="G14" s="486">
        <f>'TDM Data'!E85</f>
        <v>76807.496951000008</v>
      </c>
      <c r="H14" s="486">
        <f>'TDM Data'!E138</f>
        <v>1815.8126579999998</v>
      </c>
      <c r="I14" s="801">
        <f>'TDM Data'!E134</f>
        <v>94404.978141</v>
      </c>
      <c r="J14" s="486">
        <f>'TDM Data'!E187</f>
        <v>1562.123386</v>
      </c>
      <c r="K14" s="486">
        <f>'TDM Data'!E183</f>
        <v>97813.245183999999</v>
      </c>
      <c r="L14" s="793">
        <f t="shared" si="1"/>
        <v>1.9224505330706264E-2</v>
      </c>
      <c r="M14" s="793">
        <f t="shared" si="2"/>
        <v>1.4878589139925374E-2</v>
      </c>
      <c r="N14" s="793">
        <f t="shared" si="3"/>
        <v>1.9234289269025252E-2</v>
      </c>
      <c r="O14" s="793">
        <f t="shared" si="4"/>
        <v>1.5970468856865282E-2</v>
      </c>
      <c r="P14" s="790">
        <f t="shared" si="5"/>
        <v>1.1534703198423759</v>
      </c>
      <c r="Q14" s="790">
        <f t="shared" si="0"/>
        <v>0.89271534839552247</v>
      </c>
      <c r="R14" s="790">
        <f t="shared" si="0"/>
        <v>1.1540573561415151</v>
      </c>
      <c r="S14" s="790">
        <f t="shared" si="0"/>
        <v>0.95822813141191687</v>
      </c>
      <c r="T14" s="791">
        <f t="shared" si="6"/>
        <v>-0.22606127523288691</v>
      </c>
      <c r="U14" s="792">
        <f t="shared" si="7"/>
        <v>-0.16968760147618248</v>
      </c>
      <c r="V14" s="796">
        <f t="shared" si="8"/>
        <v>-3.26382041215997E-3</v>
      </c>
    </row>
    <row r="15" spans="2:22" ht="15" x14ac:dyDescent="0.25">
      <c r="B15" s="217" t="s">
        <v>260</v>
      </c>
      <c r="C15" s="217" t="s">
        <v>452</v>
      </c>
      <c r="D15" s="486">
        <f>'TDM Data'!E41</f>
        <v>909.44113900000002</v>
      </c>
      <c r="E15" s="486">
        <f>'TDM Data'!E37</f>
        <v>47747.912288</v>
      </c>
      <c r="F15" s="486">
        <f>'TDM Data'!E90</f>
        <v>656.82638099999997</v>
      </c>
      <c r="G15" s="486">
        <f>'TDM Data'!E86</f>
        <v>47702.608644</v>
      </c>
      <c r="H15" s="486">
        <f>'TDM Data'!E139</f>
        <v>1111.036321</v>
      </c>
      <c r="I15" s="801">
        <f>'TDM Data'!E135</f>
        <v>58378.849726000008</v>
      </c>
      <c r="J15" s="486">
        <f>'TDM Data'!E188</f>
        <v>1000.090505</v>
      </c>
      <c r="K15" s="486">
        <f>'TDM Data'!E184</f>
        <v>60633.517726999999</v>
      </c>
      <c r="L15" s="793">
        <f t="shared" si="1"/>
        <v>1.9046720483076717E-2</v>
      </c>
      <c r="M15" s="793">
        <f t="shared" si="2"/>
        <v>1.3769192077142622E-2</v>
      </c>
      <c r="N15" s="793">
        <f t="shared" si="3"/>
        <v>1.9031487023376228E-2</v>
      </c>
      <c r="O15" s="793">
        <f t="shared" si="4"/>
        <v>1.6494020840137756E-2</v>
      </c>
      <c r="P15" s="790">
        <f t="shared" si="5"/>
        <v>1.1428032289846031</v>
      </c>
      <c r="Q15" s="790">
        <f t="shared" si="0"/>
        <v>0.82615152462855734</v>
      </c>
      <c r="R15" s="790">
        <f t="shared" si="0"/>
        <v>1.1418892214025738</v>
      </c>
      <c r="S15" s="790">
        <f t="shared" si="0"/>
        <v>0.98964125040826534</v>
      </c>
      <c r="T15" s="791">
        <f t="shared" si="6"/>
        <v>-0.27708331261663943</v>
      </c>
      <c r="U15" s="792">
        <f t="shared" si="7"/>
        <v>-0.13332989587843155</v>
      </c>
      <c r="V15" s="796">
        <f t="shared" si="8"/>
        <v>-2.5374661832384716E-3</v>
      </c>
    </row>
    <row r="16" spans="2:22" ht="15" x14ac:dyDescent="0.25">
      <c r="B16" s="218" t="s">
        <v>4</v>
      </c>
      <c r="C16" s="218" t="s">
        <v>0</v>
      </c>
      <c r="D16" s="487">
        <f>'TDM Data'!E50</f>
        <v>367.17573399999998</v>
      </c>
      <c r="E16" s="487">
        <f>'TDM Data'!E46</f>
        <v>20247.773277</v>
      </c>
      <c r="F16" s="487">
        <f>'TDM Data'!E99</f>
        <v>291.59112900000002</v>
      </c>
      <c r="G16" s="487">
        <f>'TDM Data'!E95</f>
        <v>19897.222927000003</v>
      </c>
      <c r="H16" s="487">
        <f>'TDM Data'!E148</f>
        <v>379.46247799999998</v>
      </c>
      <c r="I16" s="802">
        <f>'TDM Data'!E144</f>
        <v>20982.042580000001</v>
      </c>
      <c r="J16" s="487">
        <f>'TDM Data'!E197</f>
        <v>336</v>
      </c>
      <c r="K16" s="487">
        <f>'TDM Data'!E193</f>
        <v>26509.796105000001</v>
      </c>
      <c r="L16" s="794">
        <f t="shared" si="1"/>
        <v>1.8134129070730209E-2</v>
      </c>
      <c r="M16" s="794">
        <f t="shared" si="2"/>
        <v>1.4654865659886567E-2</v>
      </c>
      <c r="N16" s="794">
        <f t="shared" si="3"/>
        <v>1.8085106659811188E-2</v>
      </c>
      <c r="O16" s="794">
        <f t="shared" si="4"/>
        <v>1.2674559950184875E-2</v>
      </c>
      <c r="P16" s="787">
        <f t="shared" si="5"/>
        <v>1.0880477442438126</v>
      </c>
      <c r="Q16" s="787">
        <f t="shared" si="0"/>
        <v>0.87929193959319396</v>
      </c>
      <c r="R16" s="787">
        <f t="shared" si="0"/>
        <v>1.0851063995886714</v>
      </c>
      <c r="S16" s="787">
        <f t="shared" si="0"/>
        <v>0.76047359701109252</v>
      </c>
      <c r="T16" s="788">
        <f t="shared" si="6"/>
        <v>-0.19186272454955805</v>
      </c>
      <c r="U16" s="789">
        <f t="shared" si="7"/>
        <v>-0.29917140171750589</v>
      </c>
      <c r="V16" s="797">
        <f t="shared" si="8"/>
        <v>-5.410546709626313E-3</v>
      </c>
    </row>
    <row r="17" spans="2:22" ht="15" x14ac:dyDescent="0.25">
      <c r="B17" s="218" t="s">
        <v>4</v>
      </c>
      <c r="C17" s="218" t="s">
        <v>451</v>
      </c>
      <c r="D17" s="487">
        <f>'TDM Data'!E51</f>
        <v>1031.0744910000001</v>
      </c>
      <c r="E17" s="487">
        <f>'TDM Data'!E47</f>
        <v>57859.253276999996</v>
      </c>
      <c r="F17" s="487">
        <f>'TDM Data'!E100</f>
        <v>837.41932499999996</v>
      </c>
      <c r="G17" s="487">
        <f>'TDM Data'!E96</f>
        <v>56543.301433000008</v>
      </c>
      <c r="H17" s="487">
        <f>'TDM Data'!E149</f>
        <v>1047.284564</v>
      </c>
      <c r="I17" s="802">
        <f>'TDM Data'!E145</f>
        <v>58884.327045000005</v>
      </c>
      <c r="J17" s="487">
        <f>'TDM Data'!E198</f>
        <v>1008</v>
      </c>
      <c r="K17" s="487">
        <f>'TDM Data'!E194</f>
        <v>80388.262111999997</v>
      </c>
      <c r="L17" s="794">
        <f t="shared" si="1"/>
        <v>1.782039056162291E-2</v>
      </c>
      <c r="M17" s="794">
        <f t="shared" si="2"/>
        <v>1.4810230456604755E-2</v>
      </c>
      <c r="N17" s="794">
        <f t="shared" si="3"/>
        <v>1.778545525704411E-2</v>
      </c>
      <c r="O17" s="794">
        <f t="shared" si="4"/>
        <v>1.2539144068018487E-2</v>
      </c>
      <c r="P17" s="787">
        <f t="shared" si="5"/>
        <v>1.0692234336973745</v>
      </c>
      <c r="Q17" s="787">
        <f t="shared" si="0"/>
        <v>0.88861382739628525</v>
      </c>
      <c r="R17" s="787">
        <f t="shared" si="0"/>
        <v>1.0671273154226466</v>
      </c>
      <c r="S17" s="787">
        <f t="shared" si="0"/>
        <v>0.75234864408110924</v>
      </c>
      <c r="T17" s="788">
        <f t="shared" si="6"/>
        <v>-0.16891661799493232</v>
      </c>
      <c r="U17" s="789">
        <f t="shared" si="7"/>
        <v>-0.29497761587788246</v>
      </c>
      <c r="V17" s="797">
        <f t="shared" si="8"/>
        <v>-5.2463111890256233E-3</v>
      </c>
    </row>
    <row r="18" spans="2:22" ht="15" x14ac:dyDescent="0.25">
      <c r="B18" s="218" t="s">
        <v>4</v>
      </c>
      <c r="C18" s="218" t="s">
        <v>1</v>
      </c>
      <c r="D18" s="487">
        <f>'TDM Data'!E52</f>
        <v>792.30453599999998</v>
      </c>
      <c r="E18" s="487">
        <f>'TDM Data'!E48</f>
        <v>43869.015928999994</v>
      </c>
      <c r="F18" s="487">
        <f>'TDM Data'!E101</f>
        <v>616.93008699999996</v>
      </c>
      <c r="G18" s="487">
        <f>'TDM Data'!E97</f>
        <v>43023.158631999999</v>
      </c>
      <c r="H18" s="487">
        <f>'TDM Data'!E150</f>
        <v>814.38216800000009</v>
      </c>
      <c r="I18" s="802">
        <f>'TDM Data'!E146</f>
        <v>45163.964427999999</v>
      </c>
      <c r="J18" s="487">
        <f>'TDM Data'!E199</f>
        <v>656</v>
      </c>
      <c r="K18" s="487">
        <f>'TDM Data'!E195</f>
        <v>57466.905507999996</v>
      </c>
      <c r="L18" s="794">
        <f t="shared" si="1"/>
        <v>1.8060686323174171E-2</v>
      </c>
      <c r="M18" s="794">
        <f t="shared" si="2"/>
        <v>1.4339488466593811E-2</v>
      </c>
      <c r="N18" s="794">
        <f t="shared" si="3"/>
        <v>1.8031680307832167E-2</v>
      </c>
      <c r="O18" s="794">
        <f t="shared" si="4"/>
        <v>1.1415265781253488E-2</v>
      </c>
      <c r="P18" s="787">
        <f t="shared" si="5"/>
        <v>1.0836411793904503</v>
      </c>
      <c r="Q18" s="787">
        <f t="shared" si="0"/>
        <v>0.86036930799562872</v>
      </c>
      <c r="R18" s="787">
        <f t="shared" si="0"/>
        <v>1.0819008184699301</v>
      </c>
      <c r="S18" s="787">
        <f t="shared" si="0"/>
        <v>0.68491594687520929</v>
      </c>
      <c r="T18" s="788">
        <f t="shared" si="6"/>
        <v>-0.20603856298670042</v>
      </c>
      <c r="U18" s="789">
        <f t="shared" si="7"/>
        <v>-0.36693277684746889</v>
      </c>
      <c r="V18" s="797">
        <f t="shared" si="8"/>
        <v>-6.6164145265786792E-3</v>
      </c>
    </row>
    <row r="19" spans="2:22" ht="15.75" thickBot="1" x14ac:dyDescent="0.3">
      <c r="B19" s="218" t="s">
        <v>4</v>
      </c>
      <c r="C19" s="218" t="s">
        <v>452</v>
      </c>
      <c r="D19" s="487">
        <f>'TDM Data'!E53</f>
        <v>951.57038299999999</v>
      </c>
      <c r="E19" s="487">
        <f>'TDM Data'!E49</f>
        <v>53927.810875999989</v>
      </c>
      <c r="F19" s="487">
        <f>'TDM Data'!E102</f>
        <v>777.54275299999995</v>
      </c>
      <c r="G19" s="487">
        <f>'TDM Data'!E98</f>
        <v>52574.271714000002</v>
      </c>
      <c r="H19" s="487">
        <f>'TDM Data'!E151</f>
        <v>957.27442300000007</v>
      </c>
      <c r="I19" s="803">
        <f>'TDM Data'!E147</f>
        <v>54449.789172999997</v>
      </c>
      <c r="J19" s="487">
        <f>'TDM Data'!E200</f>
        <v>878</v>
      </c>
      <c r="K19" s="487">
        <f>'TDM Data'!E196</f>
        <v>77758.080259000009</v>
      </c>
      <c r="L19" s="794">
        <f t="shared" si="1"/>
        <v>1.7645262574963645E-2</v>
      </c>
      <c r="M19" s="794">
        <f t="shared" si="2"/>
        <v>1.4789415576306463E-2</v>
      </c>
      <c r="N19" s="794">
        <f t="shared" si="3"/>
        <v>1.7580865555943851E-2</v>
      </c>
      <c r="O19" s="794">
        <f t="shared" si="4"/>
        <v>1.1291431026531509E-2</v>
      </c>
      <c r="P19" s="787">
        <f t="shared" si="5"/>
        <v>1.0587157544978187</v>
      </c>
      <c r="Q19" s="787">
        <f t="shared" si="0"/>
        <v>0.88736493457838772</v>
      </c>
      <c r="R19" s="787">
        <f t="shared" si="0"/>
        <v>1.0548519333566311</v>
      </c>
      <c r="S19" s="787">
        <f t="shared" si="0"/>
        <v>0.6774858615918905</v>
      </c>
      <c r="T19" s="788">
        <f t="shared" si="6"/>
        <v>-0.16184780399410223</v>
      </c>
      <c r="U19" s="789">
        <f t="shared" si="7"/>
        <v>-0.35774316738836393</v>
      </c>
      <c r="V19" s="798">
        <f t="shared" si="8"/>
        <v>-6.2894345294123421E-3</v>
      </c>
    </row>
    <row r="22" spans="2:22" x14ac:dyDescent="0.3">
      <c r="B22" s="235"/>
      <c r="C22" s="235"/>
      <c r="D22" s="823" t="s">
        <v>817</v>
      </c>
      <c r="E22" s="823"/>
    </row>
    <row r="23" spans="2:22" ht="14.4" customHeight="1" x14ac:dyDescent="0.3">
      <c r="B23" s="235"/>
      <c r="C23" s="235"/>
      <c r="D23" s="823"/>
      <c r="E23" s="823"/>
    </row>
    <row r="24" spans="2:22" ht="15" x14ac:dyDescent="0.25">
      <c r="B24" s="428"/>
      <c r="C24" s="428"/>
      <c r="D24" s="228">
        <v>2010</v>
      </c>
      <c r="E24" s="228">
        <v>2040</v>
      </c>
    </row>
    <row r="25" spans="2:22" x14ac:dyDescent="0.3">
      <c r="B25" s="217" t="s">
        <v>258</v>
      </c>
      <c r="C25" s="217" t="s">
        <v>0</v>
      </c>
      <c r="D25" s="791">
        <v>-2.2881090672724576E-6</v>
      </c>
      <c r="E25" s="792">
        <v>-1.2981596930438316E-2</v>
      </c>
    </row>
    <row r="26" spans="2:22" x14ac:dyDescent="0.3">
      <c r="B26" s="217" t="s">
        <v>258</v>
      </c>
      <c r="C26" s="217" t="s">
        <v>451</v>
      </c>
      <c r="D26" s="791">
        <v>6.089860376127173E-5</v>
      </c>
      <c r="E26" s="792">
        <v>-1.2395084282911752E-2</v>
      </c>
    </row>
    <row r="27" spans="2:22" x14ac:dyDescent="0.3">
      <c r="B27" s="217" t="s">
        <v>258</v>
      </c>
      <c r="C27" s="217" t="s">
        <v>1</v>
      </c>
      <c r="D27" s="791">
        <v>4.9992030376485776E-5</v>
      </c>
      <c r="E27" s="792">
        <v>-1.1859709096153729E-2</v>
      </c>
    </row>
    <row r="28" spans="2:22" x14ac:dyDescent="0.3">
      <c r="B28" s="217" t="s">
        <v>258</v>
      </c>
      <c r="C28" s="217" t="s">
        <v>452</v>
      </c>
      <c r="D28" s="791">
        <v>5.9195996702636431E-5</v>
      </c>
      <c r="E28" s="792">
        <v>-1.3296843617082809E-2</v>
      </c>
    </row>
    <row r="29" spans="2:22" x14ac:dyDescent="0.3">
      <c r="B29" s="218" t="s">
        <v>259</v>
      </c>
      <c r="C29" s="218" t="s">
        <v>0</v>
      </c>
      <c r="D29" s="788">
        <v>-2.3255192087844967E-4</v>
      </c>
      <c r="E29" s="789">
        <v>-4.0880839920935646E-3</v>
      </c>
    </row>
    <row r="30" spans="2:22" x14ac:dyDescent="0.3">
      <c r="B30" s="218" t="s">
        <v>259</v>
      </c>
      <c r="C30" s="218" t="s">
        <v>451</v>
      </c>
      <c r="D30" s="788">
        <v>-2.1564877171884965E-5</v>
      </c>
      <c r="E30" s="789">
        <v>-9.3124334704907073E-3</v>
      </c>
    </row>
    <row r="31" spans="2:22" x14ac:dyDescent="0.3">
      <c r="B31" s="218" t="s">
        <v>259</v>
      </c>
      <c r="C31" s="218" t="s">
        <v>1</v>
      </c>
      <c r="D31" s="788">
        <v>9.2973673727890696E-6</v>
      </c>
      <c r="E31" s="789">
        <v>-5.8711615744161472E-3</v>
      </c>
    </row>
    <row r="32" spans="2:22" x14ac:dyDescent="0.3">
      <c r="B32" s="218" t="s">
        <v>259</v>
      </c>
      <c r="C32" s="218" t="s">
        <v>452</v>
      </c>
      <c r="D32" s="788">
        <v>2.5591448779556028E-7</v>
      </c>
      <c r="E32" s="789">
        <v>-6.4799020658464577E-3</v>
      </c>
    </row>
    <row r="33" spans="2:5" x14ac:dyDescent="0.3">
      <c r="B33" s="217" t="s">
        <v>260</v>
      </c>
      <c r="C33" s="217" t="s">
        <v>0</v>
      </c>
      <c r="D33" s="791">
        <v>1.9450532766291958E-5</v>
      </c>
      <c r="E33" s="792">
        <v>-1.0796471719291311E-2</v>
      </c>
    </row>
    <row r="34" spans="2:5" x14ac:dyDescent="0.3">
      <c r="B34" s="217" t="s">
        <v>260</v>
      </c>
      <c r="C34" s="217" t="s">
        <v>451</v>
      </c>
      <c r="D34" s="791">
        <v>6.8505012294191065E-5</v>
      </c>
      <c r="E34" s="792">
        <v>-1.1029149467726202E-2</v>
      </c>
    </row>
    <row r="35" spans="2:5" x14ac:dyDescent="0.3">
      <c r="B35" s="217" t="s">
        <v>260</v>
      </c>
      <c r="C35" s="217" t="s">
        <v>1</v>
      </c>
      <c r="D35" s="791">
        <v>5.9215256900775644E-5</v>
      </c>
      <c r="E35" s="792">
        <v>-1.0442591549026535E-2</v>
      </c>
    </row>
    <row r="36" spans="2:5" x14ac:dyDescent="0.3">
      <c r="B36" s="217" t="s">
        <v>260</v>
      </c>
      <c r="C36" s="217" t="s">
        <v>452</v>
      </c>
      <c r="D36" s="791">
        <v>7.5401148876980695E-5</v>
      </c>
      <c r="E36" s="792">
        <v>-1.1711017443704883E-2</v>
      </c>
    </row>
    <row r="37" spans="2:5" x14ac:dyDescent="0.3">
      <c r="B37" s="218" t="s">
        <v>4</v>
      </c>
      <c r="C37" s="218" t="s">
        <v>0</v>
      </c>
      <c r="D37" s="788">
        <v>9.7246296043410594E-5</v>
      </c>
      <c r="E37" s="789">
        <v>-2.8105256700537439E-2</v>
      </c>
    </row>
    <row r="38" spans="2:5" x14ac:dyDescent="0.3">
      <c r="B38" s="218" t="s">
        <v>4</v>
      </c>
      <c r="C38" s="218" t="s">
        <v>451</v>
      </c>
      <c r="D38" s="788">
        <v>3.180137573660237E-5</v>
      </c>
      <c r="E38" s="789">
        <v>-2.9341640475072699E-2</v>
      </c>
    </row>
    <row r="39" spans="2:5" x14ac:dyDescent="0.3">
      <c r="B39" s="218" t="s">
        <v>4</v>
      </c>
      <c r="C39" s="218" t="s">
        <v>1</v>
      </c>
      <c r="D39" s="788">
        <v>3.8633151328375893E-4</v>
      </c>
      <c r="E39" s="789">
        <v>-2.8794305130641358E-2</v>
      </c>
    </row>
    <row r="40" spans="2:5" x14ac:dyDescent="0.3">
      <c r="B40" s="218" t="s">
        <v>4</v>
      </c>
      <c r="C40" s="218" t="s">
        <v>452</v>
      </c>
      <c r="D40" s="788">
        <v>-2.9361425911804227E-4</v>
      </c>
      <c r="E40" s="789">
        <v>-2.9587457173348663E-2</v>
      </c>
    </row>
  </sheetData>
  <mergeCells count="9">
    <mergeCell ref="T2:U2"/>
    <mergeCell ref="D22:E23"/>
    <mergeCell ref="V1:V2"/>
    <mergeCell ref="D2:E2"/>
    <mergeCell ref="F2:G2"/>
    <mergeCell ref="H2:I2"/>
    <mergeCell ref="J2:K2"/>
    <mergeCell ref="L2:O2"/>
    <mergeCell ref="P2:S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131"/>
  <sheetViews>
    <sheetView zoomScale="80" zoomScaleNormal="80" workbookViewId="0">
      <pane xSplit="4" ySplit="4" topLeftCell="E5" activePane="bottomRight" state="frozen"/>
      <selection pane="topRight" activeCell="E1" sqref="E1"/>
      <selection pane="bottomLeft" activeCell="A5" sqref="A5"/>
      <selection pane="bottomRight" activeCell="L11" sqref="L11"/>
    </sheetView>
  </sheetViews>
  <sheetFormatPr defaultRowHeight="14.4" x14ac:dyDescent="0.3"/>
  <cols>
    <col min="2" max="2" width="17.5546875" customWidth="1"/>
    <col min="3" max="3" width="12.109375" customWidth="1"/>
    <col min="4" max="4" width="21.88671875" customWidth="1"/>
    <col min="5" max="6" width="23.5546875" style="1" customWidth="1"/>
    <col min="7" max="7" width="14.33203125" customWidth="1"/>
    <col min="9" max="9" width="14.109375" customWidth="1"/>
  </cols>
  <sheetData>
    <row r="1" spans="1:12" ht="19.5" thickBot="1" x14ac:dyDescent="0.35">
      <c r="A1" s="211"/>
      <c r="B1" s="210" t="s">
        <v>646</v>
      </c>
      <c r="C1" s="211"/>
      <c r="D1" s="211"/>
      <c r="E1" s="226"/>
      <c r="F1" s="226"/>
      <c r="G1" s="219" t="s">
        <v>263</v>
      </c>
      <c r="H1" s="220">
        <v>365</v>
      </c>
      <c r="I1" s="224" t="s">
        <v>267</v>
      </c>
      <c r="K1" t="s">
        <v>820</v>
      </c>
      <c r="L1" s="13" t="s">
        <v>821</v>
      </c>
    </row>
    <row r="2" spans="1:12" ht="19.5" thickBot="1" x14ac:dyDescent="0.35">
      <c r="A2" s="211"/>
      <c r="B2" s="210"/>
      <c r="C2" s="211"/>
      <c r="D2" s="211"/>
      <c r="E2" s="226"/>
      <c r="F2" s="226"/>
      <c r="G2" s="221" t="s">
        <v>264</v>
      </c>
      <c r="H2" s="220">
        <v>260</v>
      </c>
      <c r="I2" s="224" t="s">
        <v>267</v>
      </c>
      <c r="L2" s="13" t="s">
        <v>822</v>
      </c>
    </row>
    <row r="3" spans="1:12" ht="19.5" thickBot="1" x14ac:dyDescent="0.35">
      <c r="A3" s="211"/>
      <c r="B3" s="210"/>
      <c r="C3" s="211"/>
      <c r="D3" s="211"/>
      <c r="E3" s="228" t="s">
        <v>268</v>
      </c>
      <c r="F3" s="228" t="s">
        <v>269</v>
      </c>
      <c r="G3" s="221" t="s">
        <v>265</v>
      </c>
      <c r="H3" s="220">
        <v>260</v>
      </c>
      <c r="I3" s="224" t="s">
        <v>267</v>
      </c>
      <c r="L3" s="13" t="s">
        <v>823</v>
      </c>
    </row>
    <row r="4" spans="1:12" s="4" customFormat="1" ht="15" x14ac:dyDescent="0.25">
      <c r="A4" s="471"/>
      <c r="B4" s="212"/>
      <c r="C4" s="212"/>
      <c r="D4" s="212"/>
      <c r="E4" s="213" t="s">
        <v>256</v>
      </c>
      <c r="F4" s="213" t="s">
        <v>256</v>
      </c>
      <c r="G4" s="222" t="s">
        <v>266</v>
      </c>
      <c r="H4" s="223">
        <v>365</v>
      </c>
      <c r="I4" s="225" t="s">
        <v>267</v>
      </c>
    </row>
    <row r="5" spans="1:12" ht="18.75" x14ac:dyDescent="0.3">
      <c r="A5" s="211"/>
      <c r="B5" s="214" t="s">
        <v>645</v>
      </c>
      <c r="C5" s="214"/>
      <c r="D5" s="214"/>
      <c r="E5" s="227"/>
      <c r="F5" s="227"/>
      <c r="G5" s="211"/>
      <c r="H5" s="211"/>
      <c r="I5" s="211"/>
    </row>
    <row r="6" spans="1:12" ht="15" x14ac:dyDescent="0.25">
      <c r="A6" s="211"/>
      <c r="B6" s="475" t="s">
        <v>464</v>
      </c>
      <c r="C6" s="476" t="s">
        <v>257</v>
      </c>
      <c r="D6" s="477" t="s">
        <v>0</v>
      </c>
      <c r="E6" s="231">
        <f>'TDM Data'!E59-'TDM Data'!E10</f>
        <v>-39.29520099999354</v>
      </c>
      <c r="F6" s="231">
        <f>E6*$H$1</f>
        <v>-14342.748364997642</v>
      </c>
      <c r="G6" s="211"/>
      <c r="H6" s="211"/>
      <c r="I6" s="211"/>
    </row>
    <row r="7" spans="1:12" ht="15" x14ac:dyDescent="0.25">
      <c r="A7" s="211"/>
      <c r="B7" s="475" t="s">
        <v>464</v>
      </c>
      <c r="C7" s="476" t="s">
        <v>257</v>
      </c>
      <c r="D7" s="477" t="s">
        <v>451</v>
      </c>
      <c r="E7" s="231">
        <f>'TDM Data'!E60-'TDM Data'!E11</f>
        <v>-130.85116900000139</v>
      </c>
      <c r="F7" s="231">
        <f t="shared" ref="F7:F19" si="0">E7*$H$1</f>
        <v>-47760.676685000508</v>
      </c>
      <c r="G7" s="211"/>
      <c r="H7" s="211"/>
      <c r="I7" s="211"/>
    </row>
    <row r="8" spans="1:12" ht="15" x14ac:dyDescent="0.25">
      <c r="A8" s="211"/>
      <c r="B8" s="475" t="s">
        <v>464</v>
      </c>
      <c r="C8" s="476" t="s">
        <v>257</v>
      </c>
      <c r="D8" s="477" t="s">
        <v>1</v>
      </c>
      <c r="E8" s="231">
        <f>'TDM Data'!E61-'TDM Data'!E12</f>
        <v>-67.555244999995921</v>
      </c>
      <c r="F8" s="231">
        <f t="shared" si="0"/>
        <v>-24657.664424998511</v>
      </c>
      <c r="G8" s="211"/>
      <c r="H8" s="211"/>
      <c r="I8" s="211"/>
    </row>
    <row r="9" spans="1:12" ht="15" x14ac:dyDescent="0.25">
      <c r="A9" s="211"/>
      <c r="B9" s="475" t="s">
        <v>464</v>
      </c>
      <c r="C9" s="476" t="s">
        <v>257</v>
      </c>
      <c r="D9" s="477" t="s">
        <v>452</v>
      </c>
      <c r="E9" s="231">
        <f>'TDM Data'!E62-'TDM Data'!E13</f>
        <v>-76.325453999990714</v>
      </c>
      <c r="F9" s="231">
        <f t="shared" si="0"/>
        <v>-27858.790709996611</v>
      </c>
      <c r="G9" s="211"/>
      <c r="H9" s="211"/>
      <c r="I9" s="211"/>
    </row>
    <row r="10" spans="1:12" ht="15" x14ac:dyDescent="0.25">
      <c r="A10" s="211"/>
      <c r="B10" s="480" t="s">
        <v>464</v>
      </c>
      <c r="C10" s="481" t="s">
        <v>257</v>
      </c>
      <c r="D10" s="482" t="s">
        <v>99</v>
      </c>
      <c r="E10" s="483">
        <f>SUM(E6:E9)</f>
        <v>-314.02706899998157</v>
      </c>
      <c r="F10" s="483">
        <f>SUM(F6:F9)</f>
        <v>-114619.88018499328</v>
      </c>
      <c r="G10" s="211"/>
      <c r="H10" s="211"/>
      <c r="I10" s="211"/>
    </row>
    <row r="11" spans="1:12" ht="15" x14ac:dyDescent="0.25">
      <c r="A11" s="211"/>
      <c r="B11" s="472" t="s">
        <v>464</v>
      </c>
      <c r="C11" s="478" t="s">
        <v>261</v>
      </c>
      <c r="D11" s="479" t="s">
        <v>0</v>
      </c>
      <c r="E11" s="232">
        <f>'TDM Data'!E63-'TDM Data'!E14</f>
        <v>-350.53391600000009</v>
      </c>
      <c r="F11" s="232">
        <f t="shared" si="0"/>
        <v>-127944.87934000003</v>
      </c>
      <c r="G11" s="211"/>
      <c r="H11" s="211"/>
      <c r="I11" s="211"/>
    </row>
    <row r="12" spans="1:12" ht="15" x14ac:dyDescent="0.25">
      <c r="A12" s="211"/>
      <c r="B12" s="472" t="s">
        <v>464</v>
      </c>
      <c r="C12" s="478" t="s">
        <v>261</v>
      </c>
      <c r="D12" s="479" t="s">
        <v>451</v>
      </c>
      <c r="E12" s="232">
        <f>'TDM Data'!E64-'TDM Data'!E15</f>
        <v>-1302.1609289999997</v>
      </c>
      <c r="F12" s="232">
        <f t="shared" si="0"/>
        <v>-475288.73908499989</v>
      </c>
      <c r="G12" s="211"/>
      <c r="H12" s="211"/>
      <c r="I12" s="211"/>
    </row>
    <row r="13" spans="1:12" ht="15" x14ac:dyDescent="0.25">
      <c r="A13" s="211"/>
      <c r="B13" s="472" t="s">
        <v>464</v>
      </c>
      <c r="C13" s="478" t="s">
        <v>261</v>
      </c>
      <c r="D13" s="479" t="s">
        <v>1</v>
      </c>
      <c r="E13" s="232">
        <f>'TDM Data'!E65-'TDM Data'!E16</f>
        <v>-1000.1153670000003</v>
      </c>
      <c r="F13" s="232">
        <f t="shared" si="0"/>
        <v>-365042.10895500012</v>
      </c>
      <c r="G13" s="211"/>
      <c r="H13" s="211"/>
      <c r="I13" s="211"/>
    </row>
    <row r="14" spans="1:12" ht="15" x14ac:dyDescent="0.25">
      <c r="A14" s="211"/>
      <c r="B14" s="472" t="s">
        <v>464</v>
      </c>
      <c r="C14" s="478" t="s">
        <v>261</v>
      </c>
      <c r="D14" s="479" t="s">
        <v>452</v>
      </c>
      <c r="E14" s="232">
        <f>'TDM Data'!E66-'TDM Data'!E17</f>
        <v>-801.64361999999983</v>
      </c>
      <c r="F14" s="232">
        <f t="shared" si="0"/>
        <v>-292599.92129999993</v>
      </c>
      <c r="G14" s="211"/>
      <c r="H14" s="211"/>
      <c r="I14" s="211"/>
    </row>
    <row r="15" spans="1:12" ht="15" x14ac:dyDescent="0.25">
      <c r="A15" s="211"/>
      <c r="B15" s="480" t="s">
        <v>464</v>
      </c>
      <c r="C15" s="481" t="s">
        <v>261</v>
      </c>
      <c r="D15" s="482" t="s">
        <v>99</v>
      </c>
      <c r="E15" s="483">
        <f>SUM(E11:E14)</f>
        <v>-3454.4538320000001</v>
      </c>
      <c r="F15" s="483">
        <f>SUM(F11:F14)</f>
        <v>-1260875.6486800001</v>
      </c>
      <c r="G15" s="211"/>
      <c r="H15" s="211"/>
      <c r="I15" s="211"/>
    </row>
    <row r="16" spans="1:12" ht="15" x14ac:dyDescent="0.25">
      <c r="A16" s="211"/>
      <c r="B16" s="475" t="s">
        <v>464</v>
      </c>
      <c r="C16" s="476" t="s">
        <v>262</v>
      </c>
      <c r="D16" s="477" t="s">
        <v>0</v>
      </c>
      <c r="E16" s="231">
        <f>'TDM Data'!E67-'TDM Data'!E18</f>
        <v>-6.789599999999929E-2</v>
      </c>
      <c r="F16" s="231">
        <f t="shared" si="0"/>
        <v>-24.782039999999739</v>
      </c>
      <c r="G16" s="211"/>
      <c r="H16" s="211"/>
      <c r="I16" s="211"/>
    </row>
    <row r="17" spans="1:9" ht="15" x14ac:dyDescent="0.25">
      <c r="A17" s="211"/>
      <c r="B17" s="475" t="s">
        <v>464</v>
      </c>
      <c r="C17" s="476" t="s">
        <v>262</v>
      </c>
      <c r="D17" s="477" t="s">
        <v>451</v>
      </c>
      <c r="E17" s="231">
        <f>'TDM Data'!E68-'TDM Data'!E19</f>
        <v>5.6904999999996875E-2</v>
      </c>
      <c r="F17" s="231">
        <f t="shared" si="0"/>
        <v>20.770324999998859</v>
      </c>
      <c r="G17" s="211"/>
      <c r="H17" s="211"/>
      <c r="I17" s="211"/>
    </row>
    <row r="18" spans="1:9" ht="15" x14ac:dyDescent="0.25">
      <c r="A18" s="211"/>
      <c r="B18" s="475" t="s">
        <v>464</v>
      </c>
      <c r="C18" s="476" t="s">
        <v>262</v>
      </c>
      <c r="D18" s="477" t="s">
        <v>1</v>
      </c>
      <c r="E18" s="231">
        <f>'TDM Data'!E69-'TDM Data'!E20</f>
        <v>6.1413999999999191E-2</v>
      </c>
      <c r="F18" s="231">
        <f t="shared" si="0"/>
        <v>22.416109999999705</v>
      </c>
      <c r="G18" s="211"/>
      <c r="H18" s="211"/>
      <c r="I18" s="211"/>
    </row>
    <row r="19" spans="1:9" ht="15" x14ac:dyDescent="0.25">
      <c r="A19" s="211"/>
      <c r="B19" s="475" t="s">
        <v>464</v>
      </c>
      <c r="C19" s="476" t="s">
        <v>262</v>
      </c>
      <c r="D19" s="477" t="s">
        <v>452</v>
      </c>
      <c r="E19" s="231">
        <f>'TDM Data'!E70-'TDM Data'!E21</f>
        <v>4.6960000000000335E-3</v>
      </c>
      <c r="F19" s="231">
        <f t="shared" si="0"/>
        <v>1.7140400000000122</v>
      </c>
      <c r="G19" s="211"/>
      <c r="H19" s="211"/>
      <c r="I19" s="211"/>
    </row>
    <row r="20" spans="1:9" ht="15" x14ac:dyDescent="0.25">
      <c r="A20" s="211"/>
      <c r="B20" s="480" t="s">
        <v>464</v>
      </c>
      <c r="C20" s="481" t="s">
        <v>262</v>
      </c>
      <c r="D20" s="482" t="s">
        <v>99</v>
      </c>
      <c r="E20" s="483">
        <f>SUM(E16:E19)</f>
        <v>5.5118999999996809E-2</v>
      </c>
      <c r="F20" s="483">
        <f>SUM(F16:F19)</f>
        <v>20.118434999998836</v>
      </c>
      <c r="G20" s="211"/>
      <c r="H20" s="211"/>
      <c r="I20" s="211"/>
    </row>
    <row r="21" spans="1:9" ht="15" x14ac:dyDescent="0.25">
      <c r="A21" s="211"/>
      <c r="B21" s="473" t="s">
        <v>2</v>
      </c>
      <c r="C21" s="473" t="s">
        <v>257</v>
      </c>
      <c r="D21" s="474" t="s">
        <v>0</v>
      </c>
      <c r="E21" s="229">
        <f>'TDM Data'!E71-'TDM Data'!E22</f>
        <v>-1.7792999991797842E-2</v>
      </c>
      <c r="F21" s="229">
        <f>E21*$H$2</f>
        <v>-4.6261799978674389</v>
      </c>
      <c r="G21" s="211"/>
      <c r="H21" s="211"/>
      <c r="I21" s="211"/>
    </row>
    <row r="22" spans="1:9" ht="15" x14ac:dyDescent="0.25">
      <c r="A22" s="211"/>
      <c r="B22" s="473" t="s">
        <v>2</v>
      </c>
      <c r="C22" s="473" t="s">
        <v>257</v>
      </c>
      <c r="D22" s="474" t="s">
        <v>451</v>
      </c>
      <c r="E22" s="229">
        <f>'TDM Data'!E72-'TDM Data'!E23</f>
        <v>-2.410200001031626E-2</v>
      </c>
      <c r="F22" s="229">
        <f t="shared" ref="F22:F34" si="1">E22*$H$2</f>
        <v>-6.2665200026822276</v>
      </c>
      <c r="G22" s="211"/>
      <c r="H22" s="211"/>
      <c r="I22" s="211"/>
    </row>
    <row r="23" spans="1:9" ht="15" x14ac:dyDescent="0.25">
      <c r="A23" s="211"/>
      <c r="B23" s="473" t="s">
        <v>2</v>
      </c>
      <c r="C23" s="473" t="s">
        <v>257</v>
      </c>
      <c r="D23" s="474" t="s">
        <v>1</v>
      </c>
      <c r="E23" s="229">
        <f>'TDM Data'!E73-'TDM Data'!E24</f>
        <v>-2.9626000003190711E-2</v>
      </c>
      <c r="F23" s="229">
        <f t="shared" si="1"/>
        <v>-7.7027600008295849</v>
      </c>
      <c r="G23" s="211"/>
      <c r="H23" s="211"/>
      <c r="I23" s="211"/>
    </row>
    <row r="24" spans="1:9" ht="15" x14ac:dyDescent="0.25">
      <c r="A24" s="211"/>
      <c r="B24" s="473" t="s">
        <v>2</v>
      </c>
      <c r="C24" s="473" t="s">
        <v>257</v>
      </c>
      <c r="D24" s="474" t="s">
        <v>452</v>
      </c>
      <c r="E24" s="229">
        <f>'TDM Data'!E74-'TDM Data'!E25</f>
        <v>-1.9236000007367693E-2</v>
      </c>
      <c r="F24" s="229">
        <f t="shared" si="1"/>
        <v>-5.0013600019156002</v>
      </c>
      <c r="G24" s="211"/>
      <c r="H24" s="211"/>
      <c r="I24" s="211"/>
    </row>
    <row r="25" spans="1:9" ht="15" x14ac:dyDescent="0.25">
      <c r="A25" s="211"/>
      <c r="B25" s="480" t="s">
        <v>2</v>
      </c>
      <c r="C25" s="481" t="s">
        <v>257</v>
      </c>
      <c r="D25" s="482" t="s">
        <v>99</v>
      </c>
      <c r="E25" s="483">
        <f>SUM(E21:E24)</f>
        <v>-9.0757000012672506E-2</v>
      </c>
      <c r="F25" s="483">
        <f>SUM(F21:F24)</f>
        <v>-23.596820003294852</v>
      </c>
      <c r="G25" s="211"/>
      <c r="H25" s="211"/>
      <c r="I25" s="211"/>
    </row>
    <row r="26" spans="1:9" ht="15" x14ac:dyDescent="0.25">
      <c r="A26" s="211"/>
      <c r="B26" s="459" t="s">
        <v>2</v>
      </c>
      <c r="C26" s="459" t="s">
        <v>261</v>
      </c>
      <c r="D26" s="460" t="s">
        <v>0</v>
      </c>
      <c r="E26" s="230">
        <f>'TDM Data'!E75-'TDM Data'!E26</f>
        <v>-491.92391700000007</v>
      </c>
      <c r="F26" s="230">
        <f t="shared" si="1"/>
        <v>-127900.21842000002</v>
      </c>
      <c r="G26" s="211"/>
      <c r="H26" s="211"/>
      <c r="I26" s="211"/>
    </row>
    <row r="27" spans="1:9" ht="15" x14ac:dyDescent="0.25">
      <c r="A27" s="211"/>
      <c r="B27" s="459" t="s">
        <v>2</v>
      </c>
      <c r="C27" s="459" t="s">
        <v>261</v>
      </c>
      <c r="D27" s="460" t="s">
        <v>451</v>
      </c>
      <c r="E27" s="230">
        <f>'TDM Data'!E76-'TDM Data'!E27</f>
        <v>-540.16886900000009</v>
      </c>
      <c r="F27" s="230">
        <f t="shared" si="1"/>
        <v>-140443.90594000003</v>
      </c>
      <c r="G27" s="211"/>
      <c r="H27" s="211"/>
      <c r="I27" s="211"/>
    </row>
    <row r="28" spans="1:9" ht="15" x14ac:dyDescent="0.25">
      <c r="A28" s="211"/>
      <c r="B28" s="459" t="s">
        <v>2</v>
      </c>
      <c r="C28" s="459" t="s">
        <v>261</v>
      </c>
      <c r="D28" s="460" t="s">
        <v>1</v>
      </c>
      <c r="E28" s="230">
        <f>'TDM Data'!E77-'TDM Data'!E28</f>
        <v>-909.66984299999967</v>
      </c>
      <c r="F28" s="230">
        <f t="shared" si="1"/>
        <v>-236514.1591799999</v>
      </c>
      <c r="G28" s="211"/>
      <c r="H28" s="211"/>
      <c r="I28" s="211"/>
    </row>
    <row r="29" spans="1:9" ht="15" x14ac:dyDescent="0.25">
      <c r="A29" s="211"/>
      <c r="B29" s="459" t="s">
        <v>2</v>
      </c>
      <c r="C29" s="459" t="s">
        <v>261</v>
      </c>
      <c r="D29" s="460" t="s">
        <v>452</v>
      </c>
      <c r="E29" s="230">
        <f>'TDM Data'!E78-'TDM Data'!E29</f>
        <v>-521.07489900000019</v>
      </c>
      <c r="F29" s="230">
        <f t="shared" si="1"/>
        <v>-135479.47374000004</v>
      </c>
      <c r="G29" s="211"/>
      <c r="H29" s="211"/>
      <c r="I29" s="211"/>
    </row>
    <row r="30" spans="1:9" ht="15" x14ac:dyDescent="0.25">
      <c r="A30" s="211"/>
      <c r="B30" s="480" t="s">
        <v>2</v>
      </c>
      <c r="C30" s="481" t="s">
        <v>261</v>
      </c>
      <c r="D30" s="482" t="s">
        <v>99</v>
      </c>
      <c r="E30" s="483">
        <f>SUM(E26:E29)</f>
        <v>-2462.837528</v>
      </c>
      <c r="F30" s="483">
        <f>SUM(F26:F29)</f>
        <v>-640337.75728000002</v>
      </c>
      <c r="G30" s="211"/>
      <c r="H30" s="211"/>
      <c r="I30" s="211"/>
    </row>
    <row r="31" spans="1:9" x14ac:dyDescent="0.3">
      <c r="A31" s="211"/>
      <c r="B31" s="473" t="s">
        <v>2</v>
      </c>
      <c r="C31" s="473" t="s">
        <v>262</v>
      </c>
      <c r="D31" s="474" t="s">
        <v>0</v>
      </c>
      <c r="E31" s="229">
        <f>'TDM Data'!E79-'TDM Data'!E30</f>
        <v>-0.35021600000000319</v>
      </c>
      <c r="F31" s="229">
        <f t="shared" si="1"/>
        <v>-91.05616000000083</v>
      </c>
      <c r="G31" s="211"/>
      <c r="H31" s="211"/>
      <c r="I31" s="211"/>
    </row>
    <row r="32" spans="1:9" x14ac:dyDescent="0.3">
      <c r="A32" s="211"/>
      <c r="B32" s="473" t="s">
        <v>2</v>
      </c>
      <c r="C32" s="473" t="s">
        <v>262</v>
      </c>
      <c r="D32" s="474" t="s">
        <v>451</v>
      </c>
      <c r="E32" s="229">
        <f>'TDM Data'!E80-'TDM Data'!E31</f>
        <v>-3.4360999999999642E-2</v>
      </c>
      <c r="F32" s="229">
        <f t="shared" si="1"/>
        <v>-8.9338599999999069</v>
      </c>
      <c r="G32" s="211"/>
      <c r="H32" s="211"/>
      <c r="I32" s="211"/>
    </row>
    <row r="33" spans="1:9" x14ac:dyDescent="0.3">
      <c r="A33" s="211"/>
      <c r="B33" s="473" t="s">
        <v>2</v>
      </c>
      <c r="C33" s="473" t="s">
        <v>262</v>
      </c>
      <c r="D33" s="474" t="s">
        <v>1</v>
      </c>
      <c r="E33" s="229">
        <f>'TDM Data'!E81-'TDM Data'!E32</f>
        <v>2.3281999999998249E-2</v>
      </c>
      <c r="F33" s="229">
        <f t="shared" si="1"/>
        <v>6.0533199999995446</v>
      </c>
      <c r="G33" s="211"/>
      <c r="H33" s="211"/>
      <c r="I33" s="211"/>
    </row>
    <row r="34" spans="1:9" x14ac:dyDescent="0.3">
      <c r="A34" s="211"/>
      <c r="B34" s="473" t="s">
        <v>2</v>
      </c>
      <c r="C34" s="473" t="s">
        <v>262</v>
      </c>
      <c r="D34" s="474" t="s">
        <v>452</v>
      </c>
      <c r="E34" s="229">
        <f>'TDM Data'!E82-'TDM Data'!E33</f>
        <v>6.0000000000004494E-5</v>
      </c>
      <c r="F34" s="229">
        <f t="shared" si="1"/>
        <v>1.5600000000001168E-2</v>
      </c>
      <c r="G34" s="211"/>
      <c r="H34" s="211"/>
      <c r="I34" s="211"/>
    </row>
    <row r="35" spans="1:9" x14ac:dyDescent="0.3">
      <c r="A35" s="211"/>
      <c r="B35" s="480" t="s">
        <v>2</v>
      </c>
      <c r="C35" s="481" t="s">
        <v>262</v>
      </c>
      <c r="D35" s="482" t="s">
        <v>99</v>
      </c>
      <c r="E35" s="483">
        <f>SUM(E31:E34)</f>
        <v>-0.36123500000000458</v>
      </c>
      <c r="F35" s="483">
        <f>SUM(F31:F34)</f>
        <v>-93.921100000001189</v>
      </c>
      <c r="G35" s="211"/>
      <c r="H35" s="211"/>
      <c r="I35" s="211"/>
    </row>
    <row r="36" spans="1:9" x14ac:dyDescent="0.3">
      <c r="A36" s="211"/>
      <c r="B36" s="475" t="s">
        <v>3</v>
      </c>
      <c r="C36" s="476" t="s">
        <v>257</v>
      </c>
      <c r="D36" s="477" t="s">
        <v>0</v>
      </c>
      <c r="E36" s="231">
        <f>'TDM Data'!E83-'TDM Data'!E34</f>
        <v>-24.404551999999967</v>
      </c>
      <c r="F36" s="231">
        <f>E36*$H$3</f>
        <v>-6345.1835199999914</v>
      </c>
      <c r="G36" s="211"/>
      <c r="H36" s="211"/>
      <c r="I36" s="211"/>
    </row>
    <row r="37" spans="1:9" x14ac:dyDescent="0.3">
      <c r="A37" s="211"/>
      <c r="B37" s="475" t="s">
        <v>3</v>
      </c>
      <c r="C37" s="475" t="s">
        <v>257</v>
      </c>
      <c r="D37" s="477" t="s">
        <v>451</v>
      </c>
      <c r="E37" s="231">
        <f>'TDM Data'!E84-'TDM Data'!E35</f>
        <v>-58.054993999990984</v>
      </c>
      <c r="F37" s="231">
        <f t="shared" ref="F37:F49" si="2">E37*$H$3</f>
        <v>-15094.298439997656</v>
      </c>
      <c r="G37" s="211"/>
      <c r="H37" s="211"/>
      <c r="I37" s="211"/>
    </row>
    <row r="38" spans="1:9" x14ac:dyDescent="0.3">
      <c r="A38" s="211"/>
      <c r="B38" s="475" t="s">
        <v>3</v>
      </c>
      <c r="C38" s="475" t="s">
        <v>257</v>
      </c>
      <c r="D38" s="477" t="s">
        <v>1</v>
      </c>
      <c r="E38" s="231">
        <f>'TDM Data'!E85-'TDM Data'!E36</f>
        <v>-34.31070999999065</v>
      </c>
      <c r="F38" s="231">
        <f t="shared" si="2"/>
        <v>-8920.7845999975689</v>
      </c>
      <c r="G38" s="211"/>
      <c r="H38" s="211"/>
      <c r="I38" s="211"/>
    </row>
    <row r="39" spans="1:9" x14ac:dyDescent="0.3">
      <c r="A39" s="211"/>
      <c r="B39" s="475" t="s">
        <v>3</v>
      </c>
      <c r="C39" s="475" t="s">
        <v>257</v>
      </c>
      <c r="D39" s="477" t="s">
        <v>452</v>
      </c>
      <c r="E39" s="231">
        <f>'TDM Data'!E86-'TDM Data'!E37</f>
        <v>-45.303643999999622</v>
      </c>
      <c r="F39" s="231">
        <f t="shared" si="2"/>
        <v>-11778.947439999902</v>
      </c>
      <c r="G39" s="211"/>
      <c r="H39" s="211"/>
      <c r="I39" s="211"/>
    </row>
    <row r="40" spans="1:9" x14ac:dyDescent="0.3">
      <c r="A40" s="211"/>
      <c r="B40" s="480" t="s">
        <v>3</v>
      </c>
      <c r="C40" s="481" t="s">
        <v>257</v>
      </c>
      <c r="D40" s="482" t="s">
        <v>99</v>
      </c>
      <c r="E40" s="483">
        <f>SUM(E36:E39)</f>
        <v>-162.07389999998122</v>
      </c>
      <c r="F40" s="483">
        <f>SUM(F36:F39)</f>
        <v>-42139.213999995118</v>
      </c>
      <c r="G40" s="211"/>
      <c r="H40" s="211"/>
      <c r="I40" s="211"/>
    </row>
    <row r="41" spans="1:9" x14ac:dyDescent="0.3">
      <c r="A41" s="211"/>
      <c r="B41" s="472" t="s">
        <v>3</v>
      </c>
      <c r="C41" s="478" t="s">
        <v>261</v>
      </c>
      <c r="D41" s="479" t="s">
        <v>0</v>
      </c>
      <c r="E41" s="232">
        <f>'TDM Data'!E87-'TDM Data'!E38</f>
        <v>-190.70340300000004</v>
      </c>
      <c r="F41" s="232">
        <f t="shared" si="2"/>
        <v>-49582.884780000008</v>
      </c>
      <c r="G41" s="211"/>
      <c r="H41" s="211"/>
      <c r="I41" s="211"/>
    </row>
    <row r="42" spans="1:9" x14ac:dyDescent="0.3">
      <c r="A42" s="211"/>
      <c r="B42" s="472" t="s">
        <v>3</v>
      </c>
      <c r="C42" s="478" t="s">
        <v>261</v>
      </c>
      <c r="D42" s="479" t="s">
        <v>451</v>
      </c>
      <c r="E42" s="232">
        <f>'TDM Data'!E88-'TDM Data'!E39</f>
        <v>-350.67377299999998</v>
      </c>
      <c r="F42" s="232">
        <f t="shared" si="2"/>
        <v>-91175.18097999999</v>
      </c>
      <c r="G42" s="211"/>
      <c r="H42" s="211"/>
      <c r="I42" s="211"/>
    </row>
    <row r="43" spans="1:9" x14ac:dyDescent="0.3">
      <c r="A43" s="211"/>
      <c r="B43" s="472" t="s">
        <v>3</v>
      </c>
      <c r="C43" s="478" t="s">
        <v>261</v>
      </c>
      <c r="D43" s="479" t="s">
        <v>1</v>
      </c>
      <c r="E43" s="232">
        <f>'TDM Data'!E89-'TDM Data'!E40</f>
        <v>-334.45855099999994</v>
      </c>
      <c r="F43" s="232">
        <f t="shared" si="2"/>
        <v>-86959.223259999984</v>
      </c>
      <c r="G43" s="211"/>
      <c r="H43" s="211"/>
      <c r="I43" s="211"/>
    </row>
    <row r="44" spans="1:9" x14ac:dyDescent="0.3">
      <c r="A44" s="211"/>
      <c r="B44" s="472" t="s">
        <v>3</v>
      </c>
      <c r="C44" s="478" t="s">
        <v>261</v>
      </c>
      <c r="D44" s="479" t="s">
        <v>452</v>
      </c>
      <c r="E44" s="232">
        <f>'TDM Data'!E90-'TDM Data'!E41</f>
        <v>-252.61475800000005</v>
      </c>
      <c r="F44" s="232">
        <f t="shared" si="2"/>
        <v>-65679.837080000012</v>
      </c>
      <c r="G44" s="211"/>
      <c r="H44" s="211"/>
      <c r="I44" s="211"/>
    </row>
    <row r="45" spans="1:9" x14ac:dyDescent="0.3">
      <c r="A45" s="211"/>
      <c r="B45" s="480" t="s">
        <v>3</v>
      </c>
      <c r="C45" s="481" t="s">
        <v>261</v>
      </c>
      <c r="D45" s="482" t="s">
        <v>99</v>
      </c>
      <c r="E45" s="483">
        <f>SUM(E41:E44)</f>
        <v>-1128.4504849999998</v>
      </c>
      <c r="F45" s="483">
        <f>SUM(F41:F44)</f>
        <v>-293397.12609999999</v>
      </c>
      <c r="G45" s="211"/>
      <c r="H45" s="211"/>
      <c r="I45" s="211"/>
    </row>
    <row r="46" spans="1:9" x14ac:dyDescent="0.3">
      <c r="A46" s="211"/>
      <c r="B46" s="475" t="s">
        <v>3</v>
      </c>
      <c r="C46" s="476" t="s">
        <v>262</v>
      </c>
      <c r="D46" s="477" t="s">
        <v>0</v>
      </c>
      <c r="E46" s="231">
        <f>'TDM Data'!E91-'TDM Data'!E42</f>
        <v>-2.7298000000000044E-2</v>
      </c>
      <c r="F46" s="231">
        <f t="shared" si="2"/>
        <v>-7.0974800000000116</v>
      </c>
      <c r="G46" s="211"/>
      <c r="H46" s="211"/>
      <c r="I46" s="211"/>
    </row>
    <row r="47" spans="1:9" x14ac:dyDescent="0.3">
      <c r="A47" s="211"/>
      <c r="B47" s="475" t="s">
        <v>3</v>
      </c>
      <c r="C47" s="475" t="s">
        <v>262</v>
      </c>
      <c r="D47" s="477" t="s">
        <v>451</v>
      </c>
      <c r="E47" s="231">
        <f>'TDM Data'!E92-'TDM Data'!E43</f>
        <v>2.5733999999999924E-2</v>
      </c>
      <c r="F47" s="231">
        <f t="shared" si="2"/>
        <v>6.6908399999999801</v>
      </c>
      <c r="G47" s="211"/>
      <c r="H47" s="211"/>
      <c r="I47" s="211"/>
    </row>
    <row r="48" spans="1:9" x14ac:dyDescent="0.3">
      <c r="A48" s="211"/>
      <c r="B48" s="475" t="s">
        <v>3</v>
      </c>
      <c r="C48" s="475" t="s">
        <v>262</v>
      </c>
      <c r="D48" s="477" t="s">
        <v>1</v>
      </c>
      <c r="E48" s="231">
        <f>'TDM Data'!E93-'TDM Data'!E44</f>
        <v>2.8912000000000049E-2</v>
      </c>
      <c r="F48" s="231">
        <f t="shared" si="2"/>
        <v>7.5171200000000127</v>
      </c>
      <c r="G48" s="211"/>
      <c r="H48" s="211"/>
      <c r="I48" s="211"/>
    </row>
    <row r="49" spans="1:9" x14ac:dyDescent="0.3">
      <c r="A49" s="211"/>
      <c r="B49" s="475" t="s">
        <v>3</v>
      </c>
      <c r="C49" s="475" t="s">
        <v>262</v>
      </c>
      <c r="D49" s="477" t="s">
        <v>452</v>
      </c>
      <c r="E49" s="231">
        <f>'TDM Data'!E94-'TDM Data'!E45</f>
        <v>1.9139999999999713E-3</v>
      </c>
      <c r="F49" s="231">
        <f t="shared" si="2"/>
        <v>0.49763999999999253</v>
      </c>
      <c r="G49" s="211"/>
      <c r="H49" s="211"/>
      <c r="I49" s="211"/>
    </row>
    <row r="50" spans="1:9" x14ac:dyDescent="0.3">
      <c r="A50" s="211"/>
      <c r="B50" s="480" t="s">
        <v>3</v>
      </c>
      <c r="C50" s="481" t="s">
        <v>262</v>
      </c>
      <c r="D50" s="482" t="s">
        <v>99</v>
      </c>
      <c r="E50" s="483">
        <f>SUM(E46:E49)</f>
        <v>2.9261999999999899E-2</v>
      </c>
      <c r="F50" s="483">
        <f>SUM(F46:F49)</f>
        <v>7.6081199999999738</v>
      </c>
      <c r="G50" s="211"/>
      <c r="H50" s="211"/>
      <c r="I50" s="211"/>
    </row>
    <row r="51" spans="1:9" x14ac:dyDescent="0.3">
      <c r="A51" s="211"/>
      <c r="B51" s="473" t="s">
        <v>4</v>
      </c>
      <c r="C51" s="473" t="s">
        <v>257</v>
      </c>
      <c r="D51" s="474" t="s">
        <v>0</v>
      </c>
      <c r="E51" s="229">
        <f>'TDM Data'!E95-'TDM Data'!E46</f>
        <v>-350.55034999999771</v>
      </c>
      <c r="F51" s="229">
        <f>E51*$H$4</f>
        <v>-127950.87774999917</v>
      </c>
      <c r="G51" s="211"/>
      <c r="H51" s="211"/>
      <c r="I51" s="211"/>
    </row>
    <row r="52" spans="1:9" x14ac:dyDescent="0.3">
      <c r="A52" s="211"/>
      <c r="B52" s="473" t="s">
        <v>4</v>
      </c>
      <c r="C52" s="473" t="s">
        <v>257</v>
      </c>
      <c r="D52" s="474" t="s">
        <v>451</v>
      </c>
      <c r="E52" s="229">
        <f>'TDM Data'!E96-'TDM Data'!E47</f>
        <v>-1315.9518439999883</v>
      </c>
      <c r="F52" s="229">
        <f t="shared" ref="F52:F64" si="3">E52*$H$4</f>
        <v>-480322.42305999575</v>
      </c>
      <c r="G52" s="211"/>
      <c r="H52" s="211"/>
      <c r="I52" s="211"/>
    </row>
    <row r="53" spans="1:9" x14ac:dyDescent="0.3">
      <c r="A53" s="211"/>
      <c r="B53" s="473" t="s">
        <v>4</v>
      </c>
      <c r="C53" s="473" t="s">
        <v>257</v>
      </c>
      <c r="D53" s="474" t="s">
        <v>1</v>
      </c>
      <c r="E53" s="229">
        <f>'TDM Data'!E97-'TDM Data'!E48</f>
        <v>-845.85729699999501</v>
      </c>
      <c r="F53" s="229">
        <f t="shared" si="3"/>
        <v>-308737.91340499819</v>
      </c>
      <c r="G53" s="211"/>
      <c r="H53" s="211"/>
      <c r="I53" s="211"/>
    </row>
    <row r="54" spans="1:9" x14ac:dyDescent="0.3">
      <c r="A54" s="211"/>
      <c r="B54" s="473" t="s">
        <v>4</v>
      </c>
      <c r="C54" s="473" t="s">
        <v>257</v>
      </c>
      <c r="D54" s="474" t="s">
        <v>452</v>
      </c>
      <c r="E54" s="229">
        <f>'TDM Data'!E98-'TDM Data'!E49</f>
        <v>-1353.5391619999864</v>
      </c>
      <c r="F54" s="229">
        <f t="shared" si="3"/>
        <v>-494041.79412999505</v>
      </c>
      <c r="G54" s="211"/>
      <c r="H54" s="211"/>
      <c r="I54" s="211"/>
    </row>
    <row r="55" spans="1:9" x14ac:dyDescent="0.3">
      <c r="A55" s="211"/>
      <c r="B55" s="480" t="s">
        <v>4</v>
      </c>
      <c r="C55" s="481" t="s">
        <v>257</v>
      </c>
      <c r="D55" s="482" t="s">
        <v>99</v>
      </c>
      <c r="E55" s="483">
        <f>SUM(E51:E54)</f>
        <v>-3865.8986529999675</v>
      </c>
      <c r="F55" s="483">
        <f>SUM(F51:F54)</f>
        <v>-1411053.0083449883</v>
      </c>
      <c r="G55" s="211"/>
      <c r="H55" s="211"/>
      <c r="I55" s="211"/>
    </row>
    <row r="56" spans="1:9" x14ac:dyDescent="0.3">
      <c r="A56" s="211"/>
      <c r="B56" s="459" t="s">
        <v>4</v>
      </c>
      <c r="C56" s="459" t="s">
        <v>261</v>
      </c>
      <c r="D56" s="460" t="s">
        <v>0</v>
      </c>
      <c r="E56" s="230">
        <f>'TDM Data'!E99-'TDM Data'!E50</f>
        <v>-75.584604999999954</v>
      </c>
      <c r="F56" s="230">
        <f t="shared" si="3"/>
        <v>-27588.380824999982</v>
      </c>
      <c r="G56" s="211"/>
      <c r="H56" s="211"/>
      <c r="I56" s="211"/>
    </row>
    <row r="57" spans="1:9" x14ac:dyDescent="0.3">
      <c r="A57" s="211"/>
      <c r="B57" s="459" t="s">
        <v>4</v>
      </c>
      <c r="C57" s="459" t="s">
        <v>261</v>
      </c>
      <c r="D57" s="460" t="s">
        <v>451</v>
      </c>
      <c r="E57" s="230">
        <f>'TDM Data'!E100-'TDM Data'!E51</f>
        <v>-193.65516600000012</v>
      </c>
      <c r="F57" s="230">
        <f t="shared" si="3"/>
        <v>-70684.135590000049</v>
      </c>
      <c r="G57" s="211"/>
      <c r="H57" s="211"/>
      <c r="I57" s="211"/>
    </row>
    <row r="58" spans="1:9" x14ac:dyDescent="0.3">
      <c r="A58" s="211"/>
      <c r="B58" s="459" t="s">
        <v>4</v>
      </c>
      <c r="C58" s="459" t="s">
        <v>261</v>
      </c>
      <c r="D58" s="460" t="s">
        <v>1</v>
      </c>
      <c r="E58" s="230">
        <f>'TDM Data'!E101-'TDM Data'!E52</f>
        <v>-175.37444900000003</v>
      </c>
      <c r="F58" s="230">
        <f t="shared" si="3"/>
        <v>-64011.673885000011</v>
      </c>
      <c r="G58" s="211"/>
      <c r="H58" s="211"/>
      <c r="I58" s="211"/>
    </row>
    <row r="59" spans="1:9" x14ac:dyDescent="0.3">
      <c r="A59" s="211"/>
      <c r="B59" s="459" t="s">
        <v>4</v>
      </c>
      <c r="C59" s="459" t="s">
        <v>261</v>
      </c>
      <c r="D59" s="460" t="s">
        <v>452</v>
      </c>
      <c r="E59" s="230">
        <f>'TDM Data'!E102-'TDM Data'!E53</f>
        <v>-174.02763000000004</v>
      </c>
      <c r="F59" s="230">
        <f t="shared" si="3"/>
        <v>-63520.084950000019</v>
      </c>
      <c r="G59" s="211"/>
      <c r="H59" s="211"/>
      <c r="I59" s="211"/>
    </row>
    <row r="60" spans="1:9" x14ac:dyDescent="0.3">
      <c r="A60" s="211"/>
      <c r="B60" s="480" t="s">
        <v>4</v>
      </c>
      <c r="C60" s="481" t="s">
        <v>261</v>
      </c>
      <c r="D60" s="482" t="s">
        <v>99</v>
      </c>
      <c r="E60" s="483">
        <f>SUM(E56:E59)</f>
        <v>-618.6418500000002</v>
      </c>
      <c r="F60" s="483">
        <f>SUM(F56:F59)</f>
        <v>-225804.27525000006</v>
      </c>
      <c r="G60" s="211"/>
      <c r="H60" s="211"/>
      <c r="I60" s="211"/>
    </row>
    <row r="61" spans="1:9" x14ac:dyDescent="0.3">
      <c r="A61" s="211"/>
      <c r="B61" s="473" t="s">
        <v>4</v>
      </c>
      <c r="C61" s="473" t="s">
        <v>262</v>
      </c>
      <c r="D61" s="474" t="s">
        <v>0</v>
      </c>
      <c r="E61" s="229">
        <f>'TDM Data'!E103-'TDM Data'!E54</f>
        <v>-6.9966000000000861E-2</v>
      </c>
      <c r="F61" s="229">
        <f t="shared" si="3"/>
        <v>-25.537590000000314</v>
      </c>
      <c r="G61" s="211"/>
      <c r="H61" s="211"/>
      <c r="I61" s="211"/>
    </row>
    <row r="62" spans="1:9" x14ac:dyDescent="0.3">
      <c r="A62" s="211"/>
      <c r="B62" s="473" t="s">
        <v>4</v>
      </c>
      <c r="C62" s="473" t="s">
        <v>262</v>
      </c>
      <c r="D62" s="474" t="s">
        <v>451</v>
      </c>
      <c r="E62" s="229">
        <f>'TDM Data'!E104-'TDM Data'!E55</f>
        <v>6.8616999999998818E-2</v>
      </c>
      <c r="F62" s="229">
        <f t="shared" si="3"/>
        <v>25.045204999999569</v>
      </c>
      <c r="G62" s="211"/>
      <c r="H62" s="211"/>
      <c r="I62" s="211"/>
    </row>
    <row r="63" spans="1:9" x14ac:dyDescent="0.3">
      <c r="A63" s="211"/>
      <c r="B63" s="473" t="s">
        <v>4</v>
      </c>
      <c r="C63" s="473" t="s">
        <v>262</v>
      </c>
      <c r="D63" s="474" t="s">
        <v>1</v>
      </c>
      <c r="E63" s="229">
        <f>'TDM Data'!E105-'TDM Data'!E56</f>
        <v>0.11379200000000012</v>
      </c>
      <c r="F63" s="229">
        <f t="shared" si="3"/>
        <v>41.534080000000046</v>
      </c>
      <c r="G63" s="211"/>
      <c r="H63" s="211"/>
      <c r="I63" s="211"/>
    </row>
    <row r="64" spans="1:9" x14ac:dyDescent="0.3">
      <c r="A64" s="211"/>
      <c r="B64" s="473" t="s">
        <v>4</v>
      </c>
      <c r="C64" s="473" t="s">
        <v>262</v>
      </c>
      <c r="D64" s="474" t="s">
        <v>452</v>
      </c>
      <c r="E64" s="229">
        <f>'TDM Data'!E106-'TDM Data'!E57</f>
        <v>7.8400000000000136E-3</v>
      </c>
      <c r="F64" s="229">
        <f t="shared" si="3"/>
        <v>2.861600000000005</v>
      </c>
      <c r="G64" s="211"/>
      <c r="H64" s="211"/>
      <c r="I64" s="211"/>
    </row>
    <row r="65" spans="1:9" x14ac:dyDescent="0.3">
      <c r="A65" s="211"/>
      <c r="B65" s="480" t="s">
        <v>4</v>
      </c>
      <c r="C65" s="481" t="s">
        <v>262</v>
      </c>
      <c r="D65" s="482" t="s">
        <v>99</v>
      </c>
      <c r="E65" s="483">
        <f>SUM(E61:E64)</f>
        <v>0.12028299999999809</v>
      </c>
      <c r="F65" s="483">
        <f>SUM(F61:F64)</f>
        <v>43.903294999999304</v>
      </c>
      <c r="G65" s="211"/>
      <c r="H65" s="211"/>
      <c r="I65" s="211"/>
    </row>
    <row r="66" spans="1:9" ht="18" x14ac:dyDescent="0.35">
      <c r="A66" s="211"/>
      <c r="B66" s="214" t="s">
        <v>644</v>
      </c>
      <c r="C66" s="214"/>
      <c r="D66" s="214"/>
      <c r="E66" s="233"/>
      <c r="F66" s="233"/>
      <c r="G66" s="211"/>
      <c r="H66" s="211"/>
      <c r="I66" s="211"/>
    </row>
    <row r="67" spans="1:9" x14ac:dyDescent="0.3">
      <c r="A67" s="211"/>
      <c r="B67" s="475" t="s">
        <v>464</v>
      </c>
      <c r="C67" s="476" t="s">
        <v>257</v>
      </c>
      <c r="D67" s="477" t="s">
        <v>0</v>
      </c>
      <c r="E67" s="231">
        <v>0</v>
      </c>
      <c r="F67" s="231">
        <f>E67*$H$1</f>
        <v>0</v>
      </c>
      <c r="G67" s="211"/>
      <c r="H67" s="211"/>
      <c r="I67" s="211"/>
    </row>
    <row r="68" spans="1:9" x14ac:dyDescent="0.3">
      <c r="A68" s="211"/>
      <c r="B68" s="475" t="s">
        <v>464</v>
      </c>
      <c r="C68" s="476" t="s">
        <v>257</v>
      </c>
      <c r="D68" s="477" t="s">
        <v>451</v>
      </c>
      <c r="E68" s="231">
        <v>0</v>
      </c>
      <c r="F68" s="231">
        <f t="shared" ref="F68:F80" si="4">E68*$H$1</f>
        <v>0</v>
      </c>
      <c r="G68" s="211"/>
      <c r="H68" s="211"/>
      <c r="I68" s="211"/>
    </row>
    <row r="69" spans="1:9" x14ac:dyDescent="0.3">
      <c r="A69" s="211"/>
      <c r="B69" s="475" t="s">
        <v>464</v>
      </c>
      <c r="C69" s="476" t="s">
        <v>257</v>
      </c>
      <c r="D69" s="477" t="s">
        <v>1</v>
      </c>
      <c r="E69" s="231">
        <v>0</v>
      </c>
      <c r="F69" s="231">
        <f t="shared" si="4"/>
        <v>0</v>
      </c>
      <c r="G69" s="211"/>
      <c r="H69" s="211"/>
      <c r="I69" s="211"/>
    </row>
    <row r="70" spans="1:9" x14ac:dyDescent="0.3">
      <c r="A70" s="211"/>
      <c r="B70" s="475" t="s">
        <v>464</v>
      </c>
      <c r="C70" s="476" t="s">
        <v>257</v>
      </c>
      <c r="D70" s="477" t="s">
        <v>452</v>
      </c>
      <c r="E70" s="231">
        <v>0</v>
      </c>
      <c r="F70" s="231">
        <f t="shared" si="4"/>
        <v>0</v>
      </c>
      <c r="G70" s="211"/>
      <c r="H70" s="211"/>
      <c r="I70" s="211"/>
    </row>
    <row r="71" spans="1:9" x14ac:dyDescent="0.3">
      <c r="A71" s="211"/>
      <c r="B71" s="480" t="s">
        <v>464</v>
      </c>
      <c r="C71" s="481" t="s">
        <v>257</v>
      </c>
      <c r="D71" s="482" t="s">
        <v>99</v>
      </c>
      <c r="E71" s="483">
        <f>SUM(E67:E70)</f>
        <v>0</v>
      </c>
      <c r="F71" s="483">
        <f>SUM(F67:F70)</f>
        <v>0</v>
      </c>
      <c r="G71" s="211"/>
      <c r="H71" s="211"/>
      <c r="I71" s="211"/>
    </row>
    <row r="72" spans="1:9" x14ac:dyDescent="0.3">
      <c r="A72" s="211"/>
      <c r="B72" s="472" t="s">
        <v>464</v>
      </c>
      <c r="C72" s="478" t="s">
        <v>261</v>
      </c>
      <c r="D72" s="479" t="s">
        <v>0</v>
      </c>
      <c r="E72" s="232">
        <f>HrsPerMile!V4*HrsPerMile!K4</f>
        <v>-21.281149182818833</v>
      </c>
      <c r="F72" s="232">
        <f t="shared" si="4"/>
        <v>-7767.6194517288741</v>
      </c>
      <c r="G72" s="211"/>
      <c r="H72" s="211"/>
      <c r="I72" s="211"/>
    </row>
    <row r="73" spans="1:9" x14ac:dyDescent="0.3">
      <c r="A73" s="211"/>
      <c r="B73" s="472" t="s">
        <v>464</v>
      </c>
      <c r="C73" s="478" t="s">
        <v>261</v>
      </c>
      <c r="D73" s="479" t="s">
        <v>451</v>
      </c>
      <c r="E73" s="232">
        <f>HrsPerMile!V5*HrsPerMile!K5</f>
        <v>-372.71986695083257</v>
      </c>
      <c r="F73" s="232">
        <f t="shared" si="4"/>
        <v>-136042.7514370539</v>
      </c>
      <c r="G73" s="211"/>
      <c r="H73" s="211"/>
      <c r="I73" s="211"/>
    </row>
    <row r="74" spans="1:9" x14ac:dyDescent="0.3">
      <c r="A74" s="211"/>
      <c r="B74" s="472" t="s">
        <v>464</v>
      </c>
      <c r="C74" s="478" t="s">
        <v>261</v>
      </c>
      <c r="D74" s="479" t="s">
        <v>1</v>
      </c>
      <c r="E74" s="232">
        <f>HrsPerMile!V6*HrsPerMile!K6</f>
        <v>-255.71728396853123</v>
      </c>
      <c r="F74" s="232">
        <f t="shared" si="4"/>
        <v>-93336.808648513907</v>
      </c>
      <c r="G74" s="211"/>
      <c r="H74" s="211"/>
      <c r="I74" s="211"/>
    </row>
    <row r="75" spans="1:9" x14ac:dyDescent="0.3">
      <c r="A75" s="211"/>
      <c r="B75" s="472" t="s">
        <v>464</v>
      </c>
      <c r="C75" s="478" t="s">
        <v>261</v>
      </c>
      <c r="D75" s="479" t="s">
        <v>452</v>
      </c>
      <c r="E75" s="232">
        <f>HrsPerMile!V7*HrsPerMile!K7</f>
        <v>-137.87151774844423</v>
      </c>
      <c r="F75" s="232">
        <f t="shared" si="4"/>
        <v>-50323.103978182146</v>
      </c>
      <c r="G75" s="211"/>
      <c r="H75" s="211"/>
      <c r="I75" s="211"/>
    </row>
    <row r="76" spans="1:9" x14ac:dyDescent="0.3">
      <c r="A76" s="211"/>
      <c r="B76" s="480" t="s">
        <v>464</v>
      </c>
      <c r="C76" s="481" t="s">
        <v>261</v>
      </c>
      <c r="D76" s="482" t="s">
        <v>99</v>
      </c>
      <c r="E76" s="483">
        <f>SUM(E72:E75)</f>
        <v>-787.5898178506269</v>
      </c>
      <c r="F76" s="483">
        <f>SUM(F72:F75)</f>
        <v>-287470.28351547883</v>
      </c>
      <c r="G76" s="211"/>
      <c r="H76" s="211"/>
      <c r="I76" s="211"/>
    </row>
    <row r="77" spans="1:9" x14ac:dyDescent="0.3">
      <c r="A77" s="211"/>
      <c r="B77" s="475" t="s">
        <v>464</v>
      </c>
      <c r="C77" s="476" t="s">
        <v>262</v>
      </c>
      <c r="D77" s="477" t="s">
        <v>0</v>
      </c>
      <c r="E77" s="231">
        <f>E72</f>
        <v>-21.281149182818833</v>
      </c>
      <c r="F77" s="231">
        <f t="shared" si="4"/>
        <v>-7767.6194517288741</v>
      </c>
      <c r="G77" s="211"/>
      <c r="H77" s="211"/>
      <c r="I77" s="211"/>
    </row>
    <row r="78" spans="1:9" x14ac:dyDescent="0.3">
      <c r="A78" s="211"/>
      <c r="B78" s="475" t="s">
        <v>464</v>
      </c>
      <c r="C78" s="476" t="s">
        <v>262</v>
      </c>
      <c r="D78" s="477" t="s">
        <v>451</v>
      </c>
      <c r="E78" s="231">
        <f t="shared" ref="E78:E80" si="5">E73</f>
        <v>-372.71986695083257</v>
      </c>
      <c r="F78" s="231">
        <f t="shared" si="4"/>
        <v>-136042.7514370539</v>
      </c>
      <c r="G78" s="211"/>
      <c r="H78" s="211"/>
      <c r="I78" s="211"/>
    </row>
    <row r="79" spans="1:9" x14ac:dyDescent="0.3">
      <c r="A79" s="211"/>
      <c r="B79" s="475" t="s">
        <v>464</v>
      </c>
      <c r="C79" s="476" t="s">
        <v>262</v>
      </c>
      <c r="D79" s="477" t="s">
        <v>1</v>
      </c>
      <c r="E79" s="231">
        <f t="shared" si="5"/>
        <v>-255.71728396853123</v>
      </c>
      <c r="F79" s="231">
        <f t="shared" si="4"/>
        <v>-93336.808648513907</v>
      </c>
      <c r="G79" s="211"/>
      <c r="H79" s="211"/>
      <c r="I79" s="211"/>
    </row>
    <row r="80" spans="1:9" x14ac:dyDescent="0.3">
      <c r="A80" s="211"/>
      <c r="B80" s="475" t="s">
        <v>464</v>
      </c>
      <c r="C80" s="476" t="s">
        <v>262</v>
      </c>
      <c r="D80" s="477" t="s">
        <v>452</v>
      </c>
      <c r="E80" s="231">
        <f t="shared" si="5"/>
        <v>-137.87151774844423</v>
      </c>
      <c r="F80" s="231">
        <f t="shared" si="4"/>
        <v>-50323.103978182146</v>
      </c>
      <c r="G80" s="211"/>
      <c r="H80" s="211"/>
      <c r="I80" s="211"/>
    </row>
    <row r="81" spans="1:9" x14ac:dyDescent="0.3">
      <c r="A81" s="211"/>
      <c r="B81" s="480" t="s">
        <v>464</v>
      </c>
      <c r="C81" s="481" t="s">
        <v>262</v>
      </c>
      <c r="D81" s="482" t="s">
        <v>99</v>
      </c>
      <c r="E81" s="483">
        <f>SUM(E77:E80)</f>
        <v>-787.5898178506269</v>
      </c>
      <c r="F81" s="483">
        <f>SUM(F77:F80)</f>
        <v>-287470.28351547883</v>
      </c>
      <c r="G81" s="211"/>
      <c r="H81" s="211"/>
      <c r="I81" s="211"/>
    </row>
    <row r="82" spans="1:9" x14ac:dyDescent="0.3">
      <c r="A82" s="211"/>
      <c r="B82" s="473" t="s">
        <v>2</v>
      </c>
      <c r="C82" s="473" t="s">
        <v>257</v>
      </c>
      <c r="D82" s="474" t="s">
        <v>0</v>
      </c>
      <c r="E82" s="229">
        <v>0</v>
      </c>
      <c r="F82" s="229">
        <f>E82*$H$2</f>
        <v>0</v>
      </c>
      <c r="G82" s="211"/>
      <c r="H82" s="211"/>
      <c r="I82" s="211"/>
    </row>
    <row r="83" spans="1:9" x14ac:dyDescent="0.3">
      <c r="A83" s="211"/>
      <c r="B83" s="473" t="s">
        <v>2</v>
      </c>
      <c r="C83" s="473" t="s">
        <v>257</v>
      </c>
      <c r="D83" s="474" t="s">
        <v>451</v>
      </c>
      <c r="E83" s="229">
        <v>0</v>
      </c>
      <c r="F83" s="229">
        <f t="shared" ref="F83:F95" si="6">E83*$H$2</f>
        <v>0</v>
      </c>
      <c r="G83" s="211"/>
      <c r="H83" s="211"/>
      <c r="I83" s="211"/>
    </row>
    <row r="84" spans="1:9" x14ac:dyDescent="0.3">
      <c r="A84" s="211"/>
      <c r="B84" s="473" t="s">
        <v>2</v>
      </c>
      <c r="C84" s="473" t="s">
        <v>257</v>
      </c>
      <c r="D84" s="474" t="s">
        <v>1</v>
      </c>
      <c r="E84" s="229">
        <v>0</v>
      </c>
      <c r="F84" s="229">
        <f t="shared" si="6"/>
        <v>0</v>
      </c>
      <c r="G84" s="211"/>
      <c r="H84" s="211"/>
      <c r="I84" s="211"/>
    </row>
    <row r="85" spans="1:9" x14ac:dyDescent="0.3">
      <c r="A85" s="211"/>
      <c r="B85" s="473" t="s">
        <v>2</v>
      </c>
      <c r="C85" s="473" t="s">
        <v>257</v>
      </c>
      <c r="D85" s="474" t="s">
        <v>452</v>
      </c>
      <c r="E85" s="229">
        <v>0</v>
      </c>
      <c r="F85" s="229">
        <f t="shared" si="6"/>
        <v>0</v>
      </c>
      <c r="G85" s="211"/>
      <c r="H85" s="211"/>
      <c r="I85" s="211"/>
    </row>
    <row r="86" spans="1:9" x14ac:dyDescent="0.3">
      <c r="A86" s="211"/>
      <c r="B86" s="480" t="s">
        <v>2</v>
      </c>
      <c r="C86" s="481" t="s">
        <v>257</v>
      </c>
      <c r="D86" s="482" t="s">
        <v>99</v>
      </c>
      <c r="E86" s="483">
        <f>SUM(E82:E85)</f>
        <v>0</v>
      </c>
      <c r="F86" s="483">
        <f>SUM(F82:F85)</f>
        <v>0</v>
      </c>
      <c r="G86" s="211"/>
      <c r="H86" s="211"/>
      <c r="I86" s="211"/>
    </row>
    <row r="87" spans="1:9" x14ac:dyDescent="0.3">
      <c r="A87" s="211"/>
      <c r="B87" s="459" t="s">
        <v>2</v>
      </c>
      <c r="C87" s="459" t="s">
        <v>261</v>
      </c>
      <c r="D87" s="460" t="s">
        <v>0</v>
      </c>
      <c r="E87" s="230">
        <f>HrsPerMile!V8*HrsPerMile!K8</f>
        <v>-49.983601704039053</v>
      </c>
      <c r="F87" s="230">
        <f t="shared" si="6"/>
        <v>-12995.736443050153</v>
      </c>
      <c r="G87" s="211"/>
      <c r="H87" s="211"/>
      <c r="I87" s="211"/>
    </row>
    <row r="88" spans="1:9" x14ac:dyDescent="0.3">
      <c r="A88" s="211"/>
      <c r="B88" s="459" t="s">
        <v>2</v>
      </c>
      <c r="C88" s="459" t="s">
        <v>261</v>
      </c>
      <c r="D88" s="460" t="s">
        <v>451</v>
      </c>
      <c r="E88" s="230">
        <f>HrsPerMile!V9*HrsPerMile!K9</f>
        <v>-34.785793675846229</v>
      </c>
      <c r="F88" s="230">
        <f t="shared" si="6"/>
        <v>-9044.3063557200203</v>
      </c>
      <c r="G88" s="211"/>
      <c r="H88" s="211"/>
      <c r="I88" s="211"/>
    </row>
    <row r="89" spans="1:9" x14ac:dyDescent="0.3">
      <c r="A89" s="211"/>
      <c r="B89" s="459" t="s">
        <v>2</v>
      </c>
      <c r="C89" s="459" t="s">
        <v>261</v>
      </c>
      <c r="D89" s="460" t="s">
        <v>1</v>
      </c>
      <c r="E89" s="230">
        <f>HrsPerMile!V10*HrsPerMile!K10</f>
        <v>216.12005078389609</v>
      </c>
      <c r="F89" s="230">
        <f t="shared" si="6"/>
        <v>56191.213203812986</v>
      </c>
      <c r="G89" s="211"/>
      <c r="H89" s="211"/>
      <c r="I89" s="211"/>
    </row>
    <row r="90" spans="1:9" x14ac:dyDescent="0.3">
      <c r="A90" s="211"/>
      <c r="B90" s="459" t="s">
        <v>2</v>
      </c>
      <c r="C90" s="459" t="s">
        <v>261</v>
      </c>
      <c r="D90" s="460" t="s">
        <v>452</v>
      </c>
      <c r="E90" s="230">
        <f>HrsPerMile!V11*HrsPerMile!K11</f>
        <v>14.902157879854792</v>
      </c>
      <c r="F90" s="230">
        <f t="shared" si="6"/>
        <v>3874.5610487622462</v>
      </c>
      <c r="G90" s="211"/>
      <c r="H90" s="211"/>
      <c r="I90" s="211"/>
    </row>
    <row r="91" spans="1:9" x14ac:dyDescent="0.3">
      <c r="A91" s="211"/>
      <c r="B91" s="480" t="s">
        <v>2</v>
      </c>
      <c r="C91" s="481" t="s">
        <v>261</v>
      </c>
      <c r="D91" s="482" t="s">
        <v>99</v>
      </c>
      <c r="E91" s="483">
        <f>SUM(E87:E90)</f>
        <v>146.25281328386561</v>
      </c>
      <c r="F91" s="483">
        <f>SUM(F87:F90)</f>
        <v>38025.731453805056</v>
      </c>
      <c r="G91" s="211"/>
      <c r="H91" s="211"/>
      <c r="I91" s="211"/>
    </row>
    <row r="92" spans="1:9" x14ac:dyDescent="0.3">
      <c r="A92" s="211"/>
      <c r="B92" s="473" t="s">
        <v>2</v>
      </c>
      <c r="C92" s="473" t="s">
        <v>262</v>
      </c>
      <c r="D92" s="474" t="s">
        <v>0</v>
      </c>
      <c r="E92" s="229">
        <f>E87</f>
        <v>-49.983601704039053</v>
      </c>
      <c r="F92" s="229">
        <f t="shared" si="6"/>
        <v>-12995.736443050153</v>
      </c>
      <c r="G92" s="211"/>
      <c r="H92" s="211"/>
      <c r="I92" s="211"/>
    </row>
    <row r="93" spans="1:9" x14ac:dyDescent="0.3">
      <c r="A93" s="211"/>
      <c r="B93" s="473" t="s">
        <v>2</v>
      </c>
      <c r="C93" s="473" t="s">
        <v>262</v>
      </c>
      <c r="D93" s="474" t="s">
        <v>451</v>
      </c>
      <c r="E93" s="229">
        <f t="shared" ref="E93:E95" si="7">E88</f>
        <v>-34.785793675846229</v>
      </c>
      <c r="F93" s="229">
        <f t="shared" si="6"/>
        <v>-9044.3063557200203</v>
      </c>
      <c r="G93" s="211"/>
      <c r="H93" s="211"/>
      <c r="I93" s="211"/>
    </row>
    <row r="94" spans="1:9" x14ac:dyDescent="0.3">
      <c r="A94" s="211"/>
      <c r="B94" s="473" t="s">
        <v>2</v>
      </c>
      <c r="C94" s="473" t="s">
        <v>262</v>
      </c>
      <c r="D94" s="474" t="s">
        <v>1</v>
      </c>
      <c r="E94" s="229">
        <f t="shared" si="7"/>
        <v>216.12005078389609</v>
      </c>
      <c r="F94" s="229">
        <f t="shared" si="6"/>
        <v>56191.213203812986</v>
      </c>
      <c r="G94" s="211"/>
      <c r="H94" s="211"/>
      <c r="I94" s="211"/>
    </row>
    <row r="95" spans="1:9" x14ac:dyDescent="0.3">
      <c r="A95" s="211"/>
      <c r="B95" s="473" t="s">
        <v>2</v>
      </c>
      <c r="C95" s="473" t="s">
        <v>262</v>
      </c>
      <c r="D95" s="474" t="s">
        <v>452</v>
      </c>
      <c r="E95" s="229">
        <f t="shared" si="7"/>
        <v>14.902157879854792</v>
      </c>
      <c r="F95" s="229">
        <f t="shared" si="6"/>
        <v>3874.5610487622462</v>
      </c>
      <c r="G95" s="211"/>
      <c r="H95" s="211"/>
      <c r="I95" s="211"/>
    </row>
    <row r="96" spans="1:9" x14ac:dyDescent="0.3">
      <c r="A96" s="211"/>
      <c r="B96" s="480" t="s">
        <v>2</v>
      </c>
      <c r="C96" s="481" t="s">
        <v>262</v>
      </c>
      <c r="D96" s="482" t="s">
        <v>99</v>
      </c>
      <c r="E96" s="483">
        <f>SUM(E92:E95)</f>
        <v>146.25281328386561</v>
      </c>
      <c r="F96" s="483">
        <f>SUM(F92:F95)</f>
        <v>38025.731453805056</v>
      </c>
      <c r="G96" s="211"/>
      <c r="H96" s="211"/>
      <c r="I96" s="211"/>
    </row>
    <row r="97" spans="1:9" x14ac:dyDescent="0.3">
      <c r="A97" s="211"/>
      <c r="B97" s="475" t="s">
        <v>3</v>
      </c>
      <c r="C97" s="476" t="s">
        <v>257</v>
      </c>
      <c r="D97" s="477" t="s">
        <v>0</v>
      </c>
      <c r="E97" s="231">
        <v>0</v>
      </c>
      <c r="F97" s="231">
        <f>E97*$H$3</f>
        <v>0</v>
      </c>
      <c r="G97" s="211"/>
      <c r="H97" s="211"/>
      <c r="I97" s="211"/>
    </row>
    <row r="98" spans="1:9" x14ac:dyDescent="0.3">
      <c r="A98" s="211"/>
      <c r="B98" s="475" t="s">
        <v>3</v>
      </c>
      <c r="C98" s="475" t="s">
        <v>257</v>
      </c>
      <c r="D98" s="477" t="s">
        <v>451</v>
      </c>
      <c r="E98" s="231">
        <v>0</v>
      </c>
      <c r="F98" s="231">
        <f t="shared" ref="F98:F110" si="8">E98*$H$3</f>
        <v>0</v>
      </c>
      <c r="G98" s="211"/>
      <c r="H98" s="211"/>
      <c r="I98" s="211"/>
    </row>
    <row r="99" spans="1:9" x14ac:dyDescent="0.3">
      <c r="A99" s="211"/>
      <c r="B99" s="475" t="s">
        <v>3</v>
      </c>
      <c r="C99" s="475" t="s">
        <v>257</v>
      </c>
      <c r="D99" s="477" t="s">
        <v>1</v>
      </c>
      <c r="E99" s="231">
        <v>0</v>
      </c>
      <c r="F99" s="231">
        <f t="shared" si="8"/>
        <v>0</v>
      </c>
      <c r="G99" s="211"/>
      <c r="H99" s="211"/>
      <c r="I99" s="211"/>
    </row>
    <row r="100" spans="1:9" x14ac:dyDescent="0.3">
      <c r="A100" s="211"/>
      <c r="B100" s="475" t="s">
        <v>3</v>
      </c>
      <c r="C100" s="475" t="s">
        <v>257</v>
      </c>
      <c r="D100" s="477" t="s">
        <v>452</v>
      </c>
      <c r="E100" s="231">
        <v>0</v>
      </c>
      <c r="F100" s="231">
        <f t="shared" si="8"/>
        <v>0</v>
      </c>
      <c r="G100" s="211"/>
      <c r="H100" s="211"/>
      <c r="I100" s="211"/>
    </row>
    <row r="101" spans="1:9" x14ac:dyDescent="0.3">
      <c r="A101" s="211"/>
      <c r="B101" s="480" t="s">
        <v>3</v>
      </c>
      <c r="C101" s="481" t="s">
        <v>257</v>
      </c>
      <c r="D101" s="482" t="s">
        <v>99</v>
      </c>
      <c r="E101" s="483">
        <f>SUM(E97:E100)</f>
        <v>0</v>
      </c>
      <c r="F101" s="483">
        <f>SUM(F97:F100)</f>
        <v>0</v>
      </c>
      <c r="G101" s="211"/>
      <c r="H101" s="211"/>
      <c r="I101" s="211"/>
    </row>
    <row r="102" spans="1:9" x14ac:dyDescent="0.3">
      <c r="A102" s="211"/>
      <c r="B102" s="472" t="s">
        <v>3</v>
      </c>
      <c r="C102" s="478" t="s">
        <v>261</v>
      </c>
      <c r="D102" s="479" t="s">
        <v>0</v>
      </c>
      <c r="E102" s="232">
        <f>HrsPerMile!V12*HrsPerMile!K12</f>
        <v>-167.68084975818383</v>
      </c>
      <c r="F102" s="232">
        <f t="shared" si="8"/>
        <v>-43597.020937127796</v>
      </c>
      <c r="G102" s="211"/>
      <c r="H102" s="211"/>
      <c r="I102" s="211"/>
    </row>
    <row r="103" spans="1:9" x14ac:dyDescent="0.3">
      <c r="A103" s="211"/>
      <c r="B103" s="472" t="s">
        <v>3</v>
      </c>
      <c r="C103" s="478" t="s">
        <v>261</v>
      </c>
      <c r="D103" s="479" t="s">
        <v>451</v>
      </c>
      <c r="E103" s="232">
        <f>HrsPerMile!V13*HrsPerMile!K13</f>
        <v>-424.53690306310119</v>
      </c>
      <c r="F103" s="232">
        <f t="shared" si="8"/>
        <v>-110379.59479640631</v>
      </c>
      <c r="G103" s="211"/>
      <c r="H103" s="211"/>
      <c r="I103" s="211"/>
    </row>
    <row r="104" spans="1:9" x14ac:dyDescent="0.3">
      <c r="A104" s="211"/>
      <c r="B104" s="472" t="s">
        <v>3</v>
      </c>
      <c r="C104" s="478" t="s">
        <v>261</v>
      </c>
      <c r="D104" s="479" t="s">
        <v>1</v>
      </c>
      <c r="E104" s="232">
        <f>HrsPerMile!V14*HrsPerMile!K14</f>
        <v>-319.2448662111471</v>
      </c>
      <c r="F104" s="232">
        <f t="shared" si="8"/>
        <v>-83003.665214898239</v>
      </c>
      <c r="G104" s="211"/>
      <c r="H104" s="211"/>
      <c r="I104" s="211"/>
    </row>
    <row r="105" spans="1:9" x14ac:dyDescent="0.3">
      <c r="A105" s="211"/>
      <c r="B105" s="472" t="s">
        <v>3</v>
      </c>
      <c r="C105" s="478" t="s">
        <v>261</v>
      </c>
      <c r="D105" s="479" t="s">
        <v>452</v>
      </c>
      <c r="E105" s="232">
        <f>HrsPerMile!V15*HrsPerMile!K15</f>
        <v>-153.85550080305291</v>
      </c>
      <c r="F105" s="232">
        <f t="shared" si="8"/>
        <v>-40002.430208793754</v>
      </c>
      <c r="G105" s="211"/>
      <c r="H105" s="211"/>
      <c r="I105" s="211"/>
    </row>
    <row r="106" spans="1:9" x14ac:dyDescent="0.3">
      <c r="A106" s="211"/>
      <c r="B106" s="480" t="s">
        <v>3</v>
      </c>
      <c r="C106" s="481" t="s">
        <v>261</v>
      </c>
      <c r="D106" s="482" t="s">
        <v>99</v>
      </c>
      <c r="E106" s="483">
        <f>SUM(E102:E105)</f>
        <v>-1065.318119835485</v>
      </c>
      <c r="F106" s="483">
        <f>SUM(F102:F105)</f>
        <v>-276982.71115722612</v>
      </c>
      <c r="G106" s="211"/>
      <c r="H106" s="211"/>
      <c r="I106" s="211"/>
    </row>
    <row r="107" spans="1:9" x14ac:dyDescent="0.3">
      <c r="A107" s="211"/>
      <c r="B107" s="475" t="s">
        <v>3</v>
      </c>
      <c r="C107" s="476" t="s">
        <v>262</v>
      </c>
      <c r="D107" s="477" t="s">
        <v>0</v>
      </c>
      <c r="E107" s="231">
        <f>E102</f>
        <v>-167.68084975818383</v>
      </c>
      <c r="F107" s="231">
        <f t="shared" si="8"/>
        <v>-43597.020937127796</v>
      </c>
      <c r="G107" s="211"/>
      <c r="H107" s="211"/>
      <c r="I107" s="211"/>
    </row>
    <row r="108" spans="1:9" x14ac:dyDescent="0.3">
      <c r="A108" s="211"/>
      <c r="B108" s="475" t="s">
        <v>3</v>
      </c>
      <c r="C108" s="475" t="s">
        <v>262</v>
      </c>
      <c r="D108" s="477" t="s">
        <v>451</v>
      </c>
      <c r="E108" s="231">
        <f t="shared" ref="E108:E110" si="9">E103</f>
        <v>-424.53690306310119</v>
      </c>
      <c r="F108" s="231">
        <f t="shared" si="8"/>
        <v>-110379.59479640631</v>
      </c>
      <c r="G108" s="211"/>
      <c r="H108" s="211"/>
      <c r="I108" s="211"/>
    </row>
    <row r="109" spans="1:9" x14ac:dyDescent="0.3">
      <c r="A109" s="211"/>
      <c r="B109" s="475" t="s">
        <v>3</v>
      </c>
      <c r="C109" s="475" t="s">
        <v>262</v>
      </c>
      <c r="D109" s="477" t="s">
        <v>1</v>
      </c>
      <c r="E109" s="231">
        <f t="shared" si="9"/>
        <v>-319.2448662111471</v>
      </c>
      <c r="F109" s="231">
        <f t="shared" si="8"/>
        <v>-83003.665214898239</v>
      </c>
      <c r="G109" s="211"/>
      <c r="H109" s="211"/>
      <c r="I109" s="211"/>
    </row>
    <row r="110" spans="1:9" x14ac:dyDescent="0.3">
      <c r="A110" s="211"/>
      <c r="B110" s="475" t="s">
        <v>3</v>
      </c>
      <c r="C110" s="475" t="s">
        <v>262</v>
      </c>
      <c r="D110" s="477" t="s">
        <v>452</v>
      </c>
      <c r="E110" s="231">
        <f t="shared" si="9"/>
        <v>-153.85550080305291</v>
      </c>
      <c r="F110" s="231">
        <f t="shared" si="8"/>
        <v>-40002.430208793754</v>
      </c>
      <c r="G110" s="211"/>
      <c r="H110" s="211"/>
      <c r="I110" s="211"/>
    </row>
    <row r="111" spans="1:9" x14ac:dyDescent="0.3">
      <c r="A111" s="211"/>
      <c r="B111" s="480" t="s">
        <v>3</v>
      </c>
      <c r="C111" s="481" t="s">
        <v>262</v>
      </c>
      <c r="D111" s="482" t="s">
        <v>99</v>
      </c>
      <c r="E111" s="483">
        <f>SUM(E107:E110)</f>
        <v>-1065.318119835485</v>
      </c>
      <c r="F111" s="483">
        <f>SUM(F107:F110)</f>
        <v>-276982.71115722612</v>
      </c>
      <c r="G111" s="211"/>
      <c r="H111" s="211"/>
      <c r="I111" s="211"/>
    </row>
    <row r="112" spans="1:9" x14ac:dyDescent="0.3">
      <c r="A112" s="211"/>
      <c r="B112" s="473" t="s">
        <v>4</v>
      </c>
      <c r="C112" s="473" t="s">
        <v>257</v>
      </c>
      <c r="D112" s="474" t="s">
        <v>0</v>
      </c>
      <c r="E112" s="229">
        <v>0</v>
      </c>
      <c r="F112" s="229">
        <f>E112*$H$4</f>
        <v>0</v>
      </c>
      <c r="G112" s="211"/>
      <c r="H112" s="211"/>
      <c r="I112" s="211"/>
    </row>
    <row r="113" spans="1:9" x14ac:dyDescent="0.3">
      <c r="A113" s="211"/>
      <c r="B113" s="473" t="s">
        <v>4</v>
      </c>
      <c r="C113" s="473" t="s">
        <v>257</v>
      </c>
      <c r="D113" s="474" t="s">
        <v>451</v>
      </c>
      <c r="E113" s="229">
        <v>0</v>
      </c>
      <c r="F113" s="229">
        <f t="shared" ref="F113:F125" si="10">E113*$H$4</f>
        <v>0</v>
      </c>
      <c r="G113" s="211"/>
      <c r="H113" s="211"/>
      <c r="I113" s="211"/>
    </row>
    <row r="114" spans="1:9" x14ac:dyDescent="0.3">
      <c r="A114" s="211"/>
      <c r="B114" s="473" t="s">
        <v>4</v>
      </c>
      <c r="C114" s="473" t="s">
        <v>257</v>
      </c>
      <c r="D114" s="474" t="s">
        <v>1</v>
      </c>
      <c r="E114" s="229">
        <v>0</v>
      </c>
      <c r="F114" s="229">
        <f t="shared" si="10"/>
        <v>0</v>
      </c>
      <c r="G114" s="211"/>
      <c r="H114" s="211"/>
      <c r="I114" s="211"/>
    </row>
    <row r="115" spans="1:9" x14ac:dyDescent="0.3">
      <c r="A115" s="211"/>
      <c r="B115" s="473" t="s">
        <v>4</v>
      </c>
      <c r="C115" s="473" t="s">
        <v>257</v>
      </c>
      <c r="D115" s="474" t="s">
        <v>452</v>
      </c>
      <c r="E115" s="229">
        <v>0</v>
      </c>
      <c r="F115" s="229">
        <f t="shared" si="10"/>
        <v>0</v>
      </c>
      <c r="G115" s="211"/>
      <c r="H115" s="211"/>
      <c r="I115" s="211"/>
    </row>
    <row r="116" spans="1:9" x14ac:dyDescent="0.3">
      <c r="A116" s="211"/>
      <c r="B116" s="480" t="s">
        <v>4</v>
      </c>
      <c r="C116" s="481" t="s">
        <v>257</v>
      </c>
      <c r="D116" s="482" t="s">
        <v>99</v>
      </c>
      <c r="E116" s="483">
        <f>SUM(E112:E115)</f>
        <v>0</v>
      </c>
      <c r="F116" s="483">
        <f>SUM(F112:F115)</f>
        <v>0</v>
      </c>
      <c r="G116" s="211"/>
      <c r="H116" s="211"/>
      <c r="I116" s="211"/>
    </row>
    <row r="117" spans="1:9" x14ac:dyDescent="0.3">
      <c r="A117" s="211"/>
      <c r="B117" s="459" t="s">
        <v>4</v>
      </c>
      <c r="C117" s="459" t="s">
        <v>261</v>
      </c>
      <c r="D117" s="460" t="s">
        <v>0</v>
      </c>
      <c r="E117" s="230">
        <f>HrsPerMile!V16*HrsPerMile!K16</f>
        <v>-143.4324900887722</v>
      </c>
      <c r="F117" s="230">
        <f t="shared" si="10"/>
        <v>-52352.858882401852</v>
      </c>
      <c r="G117" s="211"/>
      <c r="H117" s="211"/>
      <c r="I117" s="211"/>
    </row>
    <row r="118" spans="1:9" x14ac:dyDescent="0.3">
      <c r="A118" s="211"/>
      <c r="B118" s="459" t="s">
        <v>4</v>
      </c>
      <c r="C118" s="459" t="s">
        <v>261</v>
      </c>
      <c r="D118" s="460" t="s">
        <v>451</v>
      </c>
      <c r="E118" s="230">
        <f>HrsPerMile!V17*HrsPerMile!K17</f>
        <v>-421.74183898451014</v>
      </c>
      <c r="F118" s="230">
        <f t="shared" si="10"/>
        <v>-153935.7712293462</v>
      </c>
      <c r="G118" s="211"/>
      <c r="H118" s="211"/>
      <c r="I118" s="211"/>
    </row>
    <row r="119" spans="1:9" x14ac:dyDescent="0.3">
      <c r="A119" s="211"/>
      <c r="B119" s="459" t="s">
        <v>4</v>
      </c>
      <c r="C119" s="459" t="s">
        <v>261</v>
      </c>
      <c r="D119" s="460" t="s">
        <v>1</v>
      </c>
      <c r="E119" s="230">
        <f>HrsPerMile!V18*HrsPerMile!K18</f>
        <v>-380.22486840065551</v>
      </c>
      <c r="F119" s="230">
        <f t="shared" si="10"/>
        <v>-138782.07696623926</v>
      </c>
      <c r="G119" s="211"/>
      <c r="H119" s="211"/>
      <c r="I119" s="211"/>
    </row>
    <row r="120" spans="1:9" x14ac:dyDescent="0.3">
      <c r="A120" s="211"/>
      <c r="B120" s="459" t="s">
        <v>4</v>
      </c>
      <c r="C120" s="459" t="s">
        <v>261</v>
      </c>
      <c r="D120" s="460" t="s">
        <v>452</v>
      </c>
      <c r="E120" s="230">
        <f>HrsPerMile!V19*HrsPerMile!K19</f>
        <v>-489.05435492177082</v>
      </c>
      <c r="F120" s="230">
        <f t="shared" si="10"/>
        <v>-178504.83954644634</v>
      </c>
      <c r="G120" s="211"/>
      <c r="H120" s="211"/>
      <c r="I120" s="211"/>
    </row>
    <row r="121" spans="1:9" x14ac:dyDescent="0.3">
      <c r="A121" s="211"/>
      <c r="B121" s="480" t="s">
        <v>4</v>
      </c>
      <c r="C121" s="481" t="s">
        <v>261</v>
      </c>
      <c r="D121" s="482" t="s">
        <v>99</v>
      </c>
      <c r="E121" s="483">
        <f>SUM(E117:E120)</f>
        <v>-1434.4535523957088</v>
      </c>
      <c r="F121" s="483">
        <f>SUM(F117:F120)</f>
        <v>-523575.54662443366</v>
      </c>
      <c r="G121" s="211"/>
      <c r="H121" s="211"/>
      <c r="I121" s="211"/>
    </row>
    <row r="122" spans="1:9" x14ac:dyDescent="0.3">
      <c r="A122" s="211"/>
      <c r="B122" s="473" t="s">
        <v>4</v>
      </c>
      <c r="C122" s="473" t="s">
        <v>262</v>
      </c>
      <c r="D122" s="474" t="s">
        <v>0</v>
      </c>
      <c r="E122" s="229">
        <f>E117</f>
        <v>-143.4324900887722</v>
      </c>
      <c r="F122" s="229">
        <f t="shared" si="10"/>
        <v>-52352.858882401852</v>
      </c>
      <c r="G122" s="211"/>
      <c r="H122" s="211"/>
      <c r="I122" s="211"/>
    </row>
    <row r="123" spans="1:9" x14ac:dyDescent="0.3">
      <c r="A123" s="211"/>
      <c r="B123" s="473" t="s">
        <v>4</v>
      </c>
      <c r="C123" s="473" t="s">
        <v>262</v>
      </c>
      <c r="D123" s="474" t="s">
        <v>451</v>
      </c>
      <c r="E123" s="229">
        <f t="shared" ref="E123:E125" si="11">E118</f>
        <v>-421.74183898451014</v>
      </c>
      <c r="F123" s="229">
        <f t="shared" si="10"/>
        <v>-153935.7712293462</v>
      </c>
      <c r="G123" s="211"/>
      <c r="H123" s="211"/>
      <c r="I123" s="211"/>
    </row>
    <row r="124" spans="1:9" x14ac:dyDescent="0.3">
      <c r="A124" s="211"/>
      <c r="B124" s="473" t="s">
        <v>4</v>
      </c>
      <c r="C124" s="473" t="s">
        <v>262</v>
      </c>
      <c r="D124" s="474" t="s">
        <v>1</v>
      </c>
      <c r="E124" s="229">
        <f t="shared" si="11"/>
        <v>-380.22486840065551</v>
      </c>
      <c r="F124" s="229">
        <f t="shared" si="10"/>
        <v>-138782.07696623926</v>
      </c>
      <c r="G124" s="211"/>
      <c r="H124" s="211"/>
      <c r="I124" s="211"/>
    </row>
    <row r="125" spans="1:9" x14ac:dyDescent="0.3">
      <c r="A125" s="211"/>
      <c r="B125" s="473" t="s">
        <v>4</v>
      </c>
      <c r="C125" s="473" t="s">
        <v>262</v>
      </c>
      <c r="D125" s="474" t="s">
        <v>452</v>
      </c>
      <c r="E125" s="229">
        <f t="shared" si="11"/>
        <v>-489.05435492177082</v>
      </c>
      <c r="F125" s="229">
        <f t="shared" si="10"/>
        <v>-178504.83954644634</v>
      </c>
      <c r="G125" s="211"/>
      <c r="H125" s="211"/>
      <c r="I125" s="211"/>
    </row>
    <row r="126" spans="1:9" x14ac:dyDescent="0.3">
      <c r="A126" s="211"/>
      <c r="B126" s="480" t="s">
        <v>4</v>
      </c>
      <c r="C126" s="481" t="s">
        <v>262</v>
      </c>
      <c r="D126" s="482" t="s">
        <v>99</v>
      </c>
      <c r="E126" s="483">
        <f>SUM(E122:E125)</f>
        <v>-1434.4535523957088</v>
      </c>
      <c r="F126" s="483">
        <f>SUM(F122:F125)</f>
        <v>-523575.54662443366</v>
      </c>
      <c r="G126" s="211"/>
      <c r="H126" s="211"/>
      <c r="I126" s="211"/>
    </row>
    <row r="127" spans="1:9" x14ac:dyDescent="0.3">
      <c r="A127" s="211"/>
      <c r="B127" s="211"/>
      <c r="C127" s="211"/>
      <c r="D127" s="211"/>
      <c r="E127" s="226"/>
      <c r="F127" s="226"/>
      <c r="G127" s="211"/>
      <c r="H127" s="211"/>
      <c r="I127" s="211"/>
    </row>
    <row r="128" spans="1:9" x14ac:dyDescent="0.3">
      <c r="A128" s="211"/>
      <c r="B128" s="211"/>
      <c r="C128" s="211"/>
      <c r="D128" s="211"/>
      <c r="E128" s="226"/>
      <c r="F128" s="226"/>
      <c r="G128" s="211"/>
      <c r="H128" s="211"/>
      <c r="I128" s="211"/>
    </row>
    <row r="129" spans="1:9" x14ac:dyDescent="0.3">
      <c r="A129" s="211"/>
      <c r="B129" s="211"/>
      <c r="C129" s="211"/>
      <c r="D129" s="211"/>
      <c r="E129" s="226"/>
      <c r="F129" s="226"/>
      <c r="G129" s="211"/>
      <c r="H129" s="211"/>
      <c r="I129" s="211"/>
    </row>
    <row r="130" spans="1:9" x14ac:dyDescent="0.3">
      <c r="A130" s="211"/>
      <c r="B130" s="211"/>
      <c r="C130" s="211"/>
      <c r="D130" s="211"/>
      <c r="E130" s="226"/>
      <c r="F130" s="226"/>
      <c r="G130" s="211"/>
      <c r="H130" s="211"/>
      <c r="I130" s="211"/>
    </row>
    <row r="131" spans="1:9" x14ac:dyDescent="0.3">
      <c r="A131" s="211"/>
      <c r="B131" s="211"/>
      <c r="C131" s="211"/>
      <c r="D131" s="211"/>
      <c r="E131" s="226"/>
      <c r="F131" s="226"/>
      <c r="G131" s="211"/>
      <c r="H131" s="211"/>
      <c r="I131" s="2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J65"/>
  <sheetViews>
    <sheetView zoomScale="80" zoomScaleNormal="80" workbookViewId="0">
      <pane xSplit="3" ySplit="4" topLeftCell="Z19" activePane="bottomRight" state="frozen"/>
      <selection pane="topRight" activeCell="D1" sqref="D1"/>
      <selection pane="bottomLeft" activeCell="A5" sqref="A5"/>
      <selection pane="bottomRight" activeCell="AJ1" sqref="AJ1:AJ1048576"/>
    </sheetView>
  </sheetViews>
  <sheetFormatPr defaultRowHeight="14.4" x14ac:dyDescent="0.3"/>
  <cols>
    <col min="1" max="1" width="23.33203125" customWidth="1"/>
    <col min="2" max="3" width="11" customWidth="1"/>
    <col min="4" max="14" width="18.33203125" style="1" customWidth="1"/>
    <col min="15" max="33" width="16" customWidth="1"/>
    <col min="34" max="35" width="13.33203125" customWidth="1"/>
    <col min="36" max="36" width="10.5546875" bestFit="1" customWidth="1"/>
  </cols>
  <sheetData>
    <row r="1" spans="1:36" ht="18.75" x14ac:dyDescent="0.25">
      <c r="A1" s="234" t="s">
        <v>757</v>
      </c>
      <c r="B1" s="235"/>
      <c r="C1" s="235"/>
      <c r="D1" s="236"/>
      <c r="E1" s="236"/>
      <c r="F1" s="236"/>
      <c r="G1" s="236"/>
      <c r="H1" s="236"/>
      <c r="I1" s="236"/>
      <c r="J1" s="236"/>
      <c r="K1" s="236"/>
      <c r="L1" s="236"/>
      <c r="M1" s="236"/>
      <c r="N1" s="236"/>
      <c r="O1" s="235"/>
      <c r="P1" s="235"/>
      <c r="Q1" s="235"/>
      <c r="R1" s="235"/>
      <c r="S1" s="235"/>
      <c r="T1" s="235"/>
      <c r="U1" s="235"/>
      <c r="V1" s="235"/>
      <c r="W1" s="235"/>
      <c r="X1" s="235"/>
      <c r="Y1" s="235"/>
      <c r="Z1" s="235"/>
      <c r="AA1" s="235"/>
      <c r="AB1" s="235"/>
      <c r="AC1" s="235"/>
      <c r="AD1" s="235"/>
      <c r="AE1" s="235"/>
      <c r="AF1" s="235"/>
      <c r="AG1" s="235"/>
      <c r="AH1" s="247"/>
      <c r="AI1" s="247"/>
    </row>
    <row r="2" spans="1:36" ht="18.75" x14ac:dyDescent="0.3">
      <c r="A2" s="237"/>
      <c r="B2" s="235"/>
      <c r="C2" s="235"/>
      <c r="D2" s="238" t="s">
        <v>271</v>
      </c>
      <c r="E2" s="238"/>
      <c r="F2" s="238"/>
      <c r="G2" s="238"/>
      <c r="H2" s="238"/>
      <c r="I2" s="238"/>
      <c r="J2" s="238"/>
      <c r="K2" s="238"/>
      <c r="L2" s="238"/>
      <c r="M2" s="238"/>
      <c r="N2" s="238"/>
      <c r="O2" s="235"/>
      <c r="P2" s="235"/>
      <c r="Q2" s="235"/>
      <c r="R2" s="235"/>
      <c r="S2" s="235"/>
      <c r="T2" s="235"/>
      <c r="U2" s="235"/>
      <c r="V2" s="235"/>
      <c r="W2" s="235"/>
      <c r="X2" s="235"/>
      <c r="Y2" s="235"/>
      <c r="Z2" s="235"/>
      <c r="AA2" s="235"/>
      <c r="AB2" s="235"/>
      <c r="AC2" s="235"/>
      <c r="AD2" s="235"/>
      <c r="AE2" s="235"/>
      <c r="AF2" s="235"/>
      <c r="AG2" s="235"/>
      <c r="AH2" s="247"/>
      <c r="AI2" s="247"/>
    </row>
    <row r="3" spans="1:36" ht="18.75" x14ac:dyDescent="0.3">
      <c r="A3" s="237"/>
      <c r="B3" s="235"/>
      <c r="C3" s="239" t="s">
        <v>34</v>
      </c>
      <c r="D3" s="240" t="s">
        <v>273</v>
      </c>
      <c r="E3" s="240">
        <v>2010</v>
      </c>
      <c r="F3" s="240">
        <v>2011</v>
      </c>
      <c r="G3" s="240">
        <v>2012</v>
      </c>
      <c r="H3" s="240">
        <v>2013</v>
      </c>
      <c r="I3" s="240">
        <v>2014</v>
      </c>
      <c r="J3" s="240">
        <v>2015</v>
      </c>
      <c r="K3" s="240">
        <v>2016</v>
      </c>
      <c r="L3" s="240">
        <v>2017</v>
      </c>
      <c r="M3" s="240">
        <v>2018</v>
      </c>
      <c r="N3" s="240">
        <v>2019</v>
      </c>
      <c r="O3" s="240">
        <v>2020</v>
      </c>
      <c r="P3" s="240">
        <v>2021</v>
      </c>
      <c r="Q3" s="240">
        <v>2022</v>
      </c>
      <c r="R3" s="240">
        <v>2023</v>
      </c>
      <c r="S3" s="240">
        <v>2024</v>
      </c>
      <c r="T3" s="240">
        <v>2025</v>
      </c>
      <c r="U3" s="240">
        <v>2026</v>
      </c>
      <c r="V3" s="240">
        <v>2027</v>
      </c>
      <c r="W3" s="240">
        <v>2028</v>
      </c>
      <c r="X3" s="240">
        <v>2029</v>
      </c>
      <c r="Y3" s="240">
        <v>2030</v>
      </c>
      <c r="Z3" s="240">
        <v>2031</v>
      </c>
      <c r="AA3" s="240">
        <v>2032</v>
      </c>
      <c r="AB3" s="240">
        <v>2033</v>
      </c>
      <c r="AC3" s="240">
        <v>2034</v>
      </c>
      <c r="AD3" s="240">
        <v>2035</v>
      </c>
      <c r="AE3" s="240">
        <v>2036</v>
      </c>
      <c r="AF3" s="240">
        <v>2037</v>
      </c>
      <c r="AG3" s="240">
        <v>2038</v>
      </c>
      <c r="AH3" s="240">
        <v>2039</v>
      </c>
      <c r="AI3" s="240">
        <v>2040</v>
      </c>
    </row>
    <row r="4" spans="1:36" s="4" customFormat="1" ht="15" x14ac:dyDescent="0.25">
      <c r="A4" s="241"/>
      <c r="B4" s="241"/>
      <c r="C4" s="242" t="s">
        <v>270</v>
      </c>
      <c r="D4" s="243" t="s">
        <v>273</v>
      </c>
      <c r="E4" s="243">
        <v>0</v>
      </c>
      <c r="F4" s="243">
        <v>1</v>
      </c>
      <c r="G4" s="243">
        <v>2</v>
      </c>
      <c r="H4" s="243">
        <v>3</v>
      </c>
      <c r="I4" s="243">
        <v>4</v>
      </c>
      <c r="J4" s="243">
        <v>5</v>
      </c>
      <c r="K4" s="243">
        <v>6</v>
      </c>
      <c r="L4" s="243">
        <v>7</v>
      </c>
      <c r="M4" s="243">
        <v>8</v>
      </c>
      <c r="N4" s="243">
        <v>9</v>
      </c>
      <c r="O4" s="243">
        <v>10</v>
      </c>
      <c r="P4" s="243">
        <v>11</v>
      </c>
      <c r="Q4" s="243">
        <v>12</v>
      </c>
      <c r="R4" s="243">
        <v>13</v>
      </c>
      <c r="S4" s="243">
        <v>14</v>
      </c>
      <c r="T4" s="243">
        <v>15</v>
      </c>
      <c r="U4" s="243">
        <v>16</v>
      </c>
      <c r="V4" s="243">
        <v>17</v>
      </c>
      <c r="W4" s="243">
        <v>18</v>
      </c>
      <c r="X4" s="243">
        <v>19</v>
      </c>
      <c r="Y4" s="243">
        <v>20</v>
      </c>
      <c r="Z4" s="243">
        <v>21</v>
      </c>
      <c r="AA4" s="243">
        <v>22</v>
      </c>
      <c r="AB4" s="243">
        <v>23</v>
      </c>
      <c r="AC4" s="243">
        <v>24</v>
      </c>
      <c r="AD4" s="243">
        <v>25</v>
      </c>
      <c r="AE4" s="243">
        <v>26</v>
      </c>
      <c r="AF4" s="243">
        <v>27</v>
      </c>
      <c r="AG4" s="243">
        <v>28</v>
      </c>
      <c r="AH4" s="243">
        <v>29</v>
      </c>
      <c r="AI4" s="243">
        <v>30</v>
      </c>
    </row>
    <row r="5" spans="1:36" ht="18.75" x14ac:dyDescent="0.3">
      <c r="A5" s="214" t="s">
        <v>272</v>
      </c>
      <c r="B5" s="214"/>
      <c r="C5" s="214"/>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485"/>
      <c r="AI5" s="485"/>
    </row>
    <row r="6" spans="1:36" ht="15" x14ac:dyDescent="0.25">
      <c r="A6" s="475" t="s">
        <v>464</v>
      </c>
      <c r="B6" s="476" t="s">
        <v>257</v>
      </c>
      <c r="C6" s="477" t="s">
        <v>0</v>
      </c>
      <c r="D6" s="486">
        <f t="shared" ref="D6:D37" si="0">(AI6-E6)/30</f>
        <v>478.09161216658805</v>
      </c>
      <c r="E6" s="486">
        <f>'Build-No-Build'!F6</f>
        <v>-14342.748364997642</v>
      </c>
      <c r="F6" s="486">
        <f>E6+$D6</f>
        <v>-13864.656752831053</v>
      </c>
      <c r="G6" s="486">
        <f t="shared" ref="G6:AH15" si="1">F6+$D6</f>
        <v>-13386.565140664465</v>
      </c>
      <c r="H6" s="486">
        <f t="shared" si="1"/>
        <v>-12908.473528497876</v>
      </c>
      <c r="I6" s="486">
        <f t="shared" si="1"/>
        <v>-12430.381916331287</v>
      </c>
      <c r="J6" s="486">
        <f t="shared" si="1"/>
        <v>-11952.290304164699</v>
      </c>
      <c r="K6" s="486">
        <f t="shared" si="1"/>
        <v>-11474.19869199811</v>
      </c>
      <c r="L6" s="486">
        <f t="shared" si="1"/>
        <v>-10996.107079831521</v>
      </c>
      <c r="M6" s="486">
        <f t="shared" si="1"/>
        <v>-10518.015467664933</v>
      </c>
      <c r="N6" s="486">
        <f t="shared" si="1"/>
        <v>-10039.923855498344</v>
      </c>
      <c r="O6" s="486">
        <f t="shared" si="1"/>
        <v>-9561.8322433317553</v>
      </c>
      <c r="P6" s="486">
        <f t="shared" si="1"/>
        <v>-9083.7406311651666</v>
      </c>
      <c r="Q6" s="486">
        <f t="shared" si="1"/>
        <v>-8605.649018998578</v>
      </c>
      <c r="R6" s="486">
        <f t="shared" si="1"/>
        <v>-8127.5574068319902</v>
      </c>
      <c r="S6" s="486">
        <f t="shared" si="1"/>
        <v>-7649.4657946654024</v>
      </c>
      <c r="T6" s="486">
        <f t="shared" si="1"/>
        <v>-7171.3741824988147</v>
      </c>
      <c r="U6" s="486">
        <f t="shared" si="1"/>
        <v>-6693.2825703322269</v>
      </c>
      <c r="V6" s="486">
        <f t="shared" si="1"/>
        <v>-6215.1909581656391</v>
      </c>
      <c r="W6" s="486">
        <f t="shared" si="1"/>
        <v>-5737.0993459990514</v>
      </c>
      <c r="X6" s="486">
        <f t="shared" si="1"/>
        <v>-5259.0077338324636</v>
      </c>
      <c r="Y6" s="486">
        <f t="shared" si="1"/>
        <v>-4780.9161216658758</v>
      </c>
      <c r="Z6" s="486">
        <f t="shared" si="1"/>
        <v>-4302.8245094992881</v>
      </c>
      <c r="AA6" s="486">
        <f t="shared" si="1"/>
        <v>-3824.7328973326998</v>
      </c>
      <c r="AB6" s="486">
        <f t="shared" si="1"/>
        <v>-3346.6412851661116</v>
      </c>
      <c r="AC6" s="486">
        <f t="shared" si="1"/>
        <v>-2868.5496729995234</v>
      </c>
      <c r="AD6" s="486">
        <f t="shared" si="1"/>
        <v>-2390.4580608329352</v>
      </c>
      <c r="AE6" s="486">
        <f t="shared" si="1"/>
        <v>-1912.3664486663472</v>
      </c>
      <c r="AF6" s="486">
        <f t="shared" si="1"/>
        <v>-1434.2748364997592</v>
      </c>
      <c r="AG6" s="486">
        <f t="shared" si="1"/>
        <v>-956.18322433317121</v>
      </c>
      <c r="AH6" s="486">
        <f t="shared" si="1"/>
        <v>-478.09161216658316</v>
      </c>
      <c r="AI6" s="486">
        <f>'Build-No-Build'!F67</f>
        <v>0</v>
      </c>
    </row>
    <row r="7" spans="1:36" ht="15" x14ac:dyDescent="0.25">
      <c r="A7" s="475" t="s">
        <v>464</v>
      </c>
      <c r="B7" s="476" t="s">
        <v>257</v>
      </c>
      <c r="C7" s="477" t="s">
        <v>451</v>
      </c>
      <c r="D7" s="486">
        <f t="shared" si="0"/>
        <v>1592.0225561666837</v>
      </c>
      <c r="E7" s="486">
        <f>'Build-No-Build'!F7</f>
        <v>-47760.676685000508</v>
      </c>
      <c r="F7" s="486">
        <f t="shared" ref="F7:U65" si="2">E7+$D7</f>
        <v>-46168.654128833827</v>
      </c>
      <c r="G7" s="486">
        <f t="shared" si="2"/>
        <v>-44576.631572667146</v>
      </c>
      <c r="H7" s="486">
        <f t="shared" si="2"/>
        <v>-42984.609016500464</v>
      </c>
      <c r="I7" s="486">
        <f t="shared" si="2"/>
        <v>-41392.586460333783</v>
      </c>
      <c r="J7" s="486">
        <f t="shared" si="2"/>
        <v>-39800.563904167102</v>
      </c>
      <c r="K7" s="486">
        <f t="shared" si="2"/>
        <v>-38208.541348000421</v>
      </c>
      <c r="L7" s="486">
        <f t="shared" si="2"/>
        <v>-36616.51879183374</v>
      </c>
      <c r="M7" s="486">
        <f t="shared" si="2"/>
        <v>-35024.496235667058</v>
      </c>
      <c r="N7" s="486">
        <f t="shared" si="2"/>
        <v>-33432.473679500377</v>
      </c>
      <c r="O7" s="486">
        <f t="shared" si="2"/>
        <v>-31840.451123333693</v>
      </c>
      <c r="P7" s="486">
        <f t="shared" si="2"/>
        <v>-30248.428567167008</v>
      </c>
      <c r="Q7" s="486">
        <f t="shared" si="2"/>
        <v>-28656.406011000323</v>
      </c>
      <c r="R7" s="486">
        <f t="shared" si="2"/>
        <v>-27064.383454833638</v>
      </c>
      <c r="S7" s="486">
        <f t="shared" si="2"/>
        <v>-25472.360898666953</v>
      </c>
      <c r="T7" s="486">
        <f t="shared" si="2"/>
        <v>-23880.338342500268</v>
      </c>
      <c r="U7" s="486">
        <f t="shared" si="2"/>
        <v>-22288.315786333584</v>
      </c>
      <c r="V7" s="486">
        <f t="shared" si="1"/>
        <v>-20696.293230166899</v>
      </c>
      <c r="W7" s="486">
        <f t="shared" si="1"/>
        <v>-19104.270674000214</v>
      </c>
      <c r="X7" s="486">
        <f t="shared" si="1"/>
        <v>-17512.248117833529</v>
      </c>
      <c r="Y7" s="486">
        <f t="shared" si="1"/>
        <v>-15920.225561666846</v>
      </c>
      <c r="Z7" s="486">
        <f t="shared" si="1"/>
        <v>-14328.203005500163</v>
      </c>
      <c r="AA7" s="486">
        <f t="shared" si="1"/>
        <v>-12736.18044933348</v>
      </c>
      <c r="AB7" s="486">
        <f t="shared" si="1"/>
        <v>-11144.157893166797</v>
      </c>
      <c r="AC7" s="486">
        <f t="shared" si="1"/>
        <v>-9552.1353370001143</v>
      </c>
      <c r="AD7" s="486">
        <f t="shared" si="1"/>
        <v>-7960.1127808334304</v>
      </c>
      <c r="AE7" s="486">
        <f t="shared" si="1"/>
        <v>-6368.0902246667465</v>
      </c>
      <c r="AF7" s="486">
        <f t="shared" si="1"/>
        <v>-4776.0676685000626</v>
      </c>
      <c r="AG7" s="486">
        <f t="shared" si="1"/>
        <v>-3184.0451123333787</v>
      </c>
      <c r="AH7" s="486">
        <f t="shared" si="1"/>
        <v>-1592.022556166695</v>
      </c>
      <c r="AI7" s="486">
        <f>'Build-No-Build'!F68</f>
        <v>0</v>
      </c>
    </row>
    <row r="8" spans="1:36" ht="15" x14ac:dyDescent="0.25">
      <c r="A8" s="475" t="s">
        <v>464</v>
      </c>
      <c r="B8" s="476" t="s">
        <v>257</v>
      </c>
      <c r="C8" s="477" t="s">
        <v>1</v>
      </c>
      <c r="D8" s="486">
        <f t="shared" si="0"/>
        <v>821.92214749995037</v>
      </c>
      <c r="E8" s="486">
        <f>'Build-No-Build'!F8</f>
        <v>-24657.664424998511</v>
      </c>
      <c r="F8" s="486">
        <f t="shared" si="2"/>
        <v>-23835.742277498561</v>
      </c>
      <c r="G8" s="486">
        <f t="shared" si="1"/>
        <v>-23013.82012999861</v>
      </c>
      <c r="H8" s="486">
        <f t="shared" si="1"/>
        <v>-22191.89798249866</v>
      </c>
      <c r="I8" s="486">
        <f t="shared" si="1"/>
        <v>-21369.97583499871</v>
      </c>
      <c r="J8" s="486">
        <f t="shared" si="1"/>
        <v>-20548.053687498759</v>
      </c>
      <c r="K8" s="486">
        <f t="shared" si="1"/>
        <v>-19726.131539998809</v>
      </c>
      <c r="L8" s="486">
        <f t="shared" si="1"/>
        <v>-18904.209392498859</v>
      </c>
      <c r="M8" s="486">
        <f t="shared" si="1"/>
        <v>-18082.287244998908</v>
      </c>
      <c r="N8" s="486">
        <f t="shared" si="1"/>
        <v>-17260.365097498958</v>
      </c>
      <c r="O8" s="486">
        <f t="shared" si="1"/>
        <v>-16438.442949999007</v>
      </c>
      <c r="P8" s="486">
        <f t="shared" si="1"/>
        <v>-15616.520802499057</v>
      </c>
      <c r="Q8" s="486">
        <f t="shared" si="1"/>
        <v>-14794.598654999107</v>
      </c>
      <c r="R8" s="486">
        <f t="shared" si="1"/>
        <v>-13972.676507499156</v>
      </c>
      <c r="S8" s="486">
        <f t="shared" si="1"/>
        <v>-13150.754359999206</v>
      </c>
      <c r="T8" s="486">
        <f t="shared" si="1"/>
        <v>-12328.832212499256</v>
      </c>
      <c r="U8" s="486">
        <f t="shared" si="1"/>
        <v>-11506.910064999305</v>
      </c>
      <c r="V8" s="486">
        <f t="shared" si="1"/>
        <v>-10684.987917499355</v>
      </c>
      <c r="W8" s="486">
        <f t="shared" si="1"/>
        <v>-9863.0657699994044</v>
      </c>
      <c r="X8" s="486">
        <f t="shared" si="1"/>
        <v>-9041.1436224994541</v>
      </c>
      <c r="Y8" s="486">
        <f t="shared" si="1"/>
        <v>-8219.2214749995037</v>
      </c>
      <c r="Z8" s="486">
        <f t="shared" si="1"/>
        <v>-7397.2993274995533</v>
      </c>
      <c r="AA8" s="486">
        <f t="shared" si="1"/>
        <v>-6575.377179999603</v>
      </c>
      <c r="AB8" s="486">
        <f t="shared" si="1"/>
        <v>-5753.4550324996526</v>
      </c>
      <c r="AC8" s="486">
        <f t="shared" si="1"/>
        <v>-4931.5328849997022</v>
      </c>
      <c r="AD8" s="486">
        <f t="shared" si="1"/>
        <v>-4109.6107374997518</v>
      </c>
      <c r="AE8" s="486">
        <f t="shared" si="1"/>
        <v>-3287.6885899998015</v>
      </c>
      <c r="AF8" s="486">
        <f t="shared" si="1"/>
        <v>-2465.7664424998511</v>
      </c>
      <c r="AG8" s="486">
        <f t="shared" si="1"/>
        <v>-1643.8442949999007</v>
      </c>
      <c r="AH8" s="486">
        <f t="shared" si="1"/>
        <v>-821.92214749995037</v>
      </c>
      <c r="AI8" s="486">
        <f>'Build-No-Build'!F69</f>
        <v>0</v>
      </c>
    </row>
    <row r="9" spans="1:36" ht="15" x14ac:dyDescent="0.25">
      <c r="A9" s="475" t="s">
        <v>464</v>
      </c>
      <c r="B9" s="476" t="s">
        <v>257</v>
      </c>
      <c r="C9" s="477" t="s">
        <v>452</v>
      </c>
      <c r="D9" s="486">
        <f t="shared" si="0"/>
        <v>928.62635699988698</v>
      </c>
      <c r="E9" s="486">
        <f>'Build-No-Build'!F9</f>
        <v>-27858.790709996611</v>
      </c>
      <c r="F9" s="486">
        <f t="shared" si="2"/>
        <v>-26930.164352996722</v>
      </c>
      <c r="G9" s="486">
        <f t="shared" si="1"/>
        <v>-26001.537995996834</v>
      </c>
      <c r="H9" s="486">
        <f t="shared" si="1"/>
        <v>-25072.911638996946</v>
      </c>
      <c r="I9" s="486">
        <f t="shared" si="1"/>
        <v>-24144.285281997058</v>
      </c>
      <c r="J9" s="486">
        <f t="shared" si="1"/>
        <v>-23215.658924997169</v>
      </c>
      <c r="K9" s="486">
        <f t="shared" si="1"/>
        <v>-22287.032567997281</v>
      </c>
      <c r="L9" s="486">
        <f t="shared" si="1"/>
        <v>-21358.406210997393</v>
      </c>
      <c r="M9" s="486">
        <f t="shared" si="1"/>
        <v>-20429.779853997505</v>
      </c>
      <c r="N9" s="486">
        <f t="shared" si="1"/>
        <v>-19501.153496997616</v>
      </c>
      <c r="O9" s="486">
        <f t="shared" si="1"/>
        <v>-18572.527139997728</v>
      </c>
      <c r="P9" s="486">
        <f t="shared" si="1"/>
        <v>-17643.90078299784</v>
      </c>
      <c r="Q9" s="486">
        <f t="shared" si="1"/>
        <v>-16715.274425997952</v>
      </c>
      <c r="R9" s="486">
        <f t="shared" si="1"/>
        <v>-15786.648068998065</v>
      </c>
      <c r="S9" s="486">
        <f t="shared" si="1"/>
        <v>-14858.021711998179</v>
      </c>
      <c r="T9" s="486">
        <f t="shared" si="1"/>
        <v>-13929.395354998293</v>
      </c>
      <c r="U9" s="486">
        <f t="shared" si="1"/>
        <v>-13000.768997998406</v>
      </c>
      <c r="V9" s="486">
        <f t="shared" si="1"/>
        <v>-12072.14264099852</v>
      </c>
      <c r="W9" s="486">
        <f t="shared" si="1"/>
        <v>-11143.516283998633</v>
      </c>
      <c r="X9" s="486">
        <f t="shared" si="1"/>
        <v>-10214.889926998747</v>
      </c>
      <c r="Y9" s="486">
        <f t="shared" si="1"/>
        <v>-9286.2635699988605</v>
      </c>
      <c r="Z9" s="486">
        <f t="shared" si="1"/>
        <v>-8357.6372129989741</v>
      </c>
      <c r="AA9" s="486">
        <f t="shared" si="1"/>
        <v>-7429.0108559990867</v>
      </c>
      <c r="AB9" s="486">
        <f t="shared" si="1"/>
        <v>-6500.3844989991994</v>
      </c>
      <c r="AC9" s="486">
        <f t="shared" si="1"/>
        <v>-5571.7581419993121</v>
      </c>
      <c r="AD9" s="486">
        <f t="shared" si="1"/>
        <v>-4643.1317849994248</v>
      </c>
      <c r="AE9" s="486">
        <f t="shared" si="1"/>
        <v>-3714.5054279995379</v>
      </c>
      <c r="AF9" s="486">
        <f t="shared" si="1"/>
        <v>-2785.879070999651</v>
      </c>
      <c r="AG9" s="486">
        <f t="shared" si="1"/>
        <v>-1857.2527139997642</v>
      </c>
      <c r="AH9" s="486">
        <f t="shared" si="1"/>
        <v>-928.6263569998772</v>
      </c>
      <c r="AI9" s="486">
        <f>'Build-No-Build'!F70</f>
        <v>0</v>
      </c>
    </row>
    <row r="10" spans="1:36" ht="15" x14ac:dyDescent="0.25">
      <c r="A10" s="480" t="s">
        <v>464</v>
      </c>
      <c r="B10" s="481" t="s">
        <v>257</v>
      </c>
      <c r="C10" s="482" t="s">
        <v>99</v>
      </c>
      <c r="D10" s="488">
        <f t="shared" si="0"/>
        <v>3820.6626728331094</v>
      </c>
      <c r="E10" s="488">
        <f>'Build-No-Build'!F10</f>
        <v>-114619.88018499328</v>
      </c>
      <c r="F10" s="488">
        <f t="shared" si="2"/>
        <v>-110799.21751216018</v>
      </c>
      <c r="G10" s="488">
        <f t="shared" si="1"/>
        <v>-106978.55483932707</v>
      </c>
      <c r="H10" s="488">
        <f t="shared" si="1"/>
        <v>-103157.89216649397</v>
      </c>
      <c r="I10" s="488">
        <f t="shared" si="1"/>
        <v>-99337.229493660867</v>
      </c>
      <c r="J10" s="488">
        <f t="shared" si="1"/>
        <v>-95516.566820827764</v>
      </c>
      <c r="K10" s="488">
        <f t="shared" si="1"/>
        <v>-91695.904147994661</v>
      </c>
      <c r="L10" s="488">
        <f t="shared" si="1"/>
        <v>-87875.241475161558</v>
      </c>
      <c r="M10" s="488">
        <f t="shared" si="1"/>
        <v>-84054.578802328455</v>
      </c>
      <c r="N10" s="488">
        <f t="shared" si="1"/>
        <v>-80233.916129495352</v>
      </c>
      <c r="O10" s="488">
        <f t="shared" si="1"/>
        <v>-76413.253456662249</v>
      </c>
      <c r="P10" s="488">
        <f t="shared" si="1"/>
        <v>-72592.590783829146</v>
      </c>
      <c r="Q10" s="488">
        <f t="shared" si="1"/>
        <v>-68771.928110996043</v>
      </c>
      <c r="R10" s="488">
        <f t="shared" si="1"/>
        <v>-64951.265438162933</v>
      </c>
      <c r="S10" s="488">
        <f t="shared" si="1"/>
        <v>-61130.602765329822</v>
      </c>
      <c r="T10" s="488">
        <f t="shared" si="1"/>
        <v>-57309.940092496712</v>
      </c>
      <c r="U10" s="488">
        <f t="shared" si="1"/>
        <v>-53489.277419663602</v>
      </c>
      <c r="V10" s="488">
        <f t="shared" si="1"/>
        <v>-49668.614746830492</v>
      </c>
      <c r="W10" s="488">
        <f t="shared" si="1"/>
        <v>-45847.952073997381</v>
      </c>
      <c r="X10" s="488">
        <f t="shared" si="1"/>
        <v>-42027.289401164271</v>
      </c>
      <c r="Y10" s="488">
        <f t="shared" si="1"/>
        <v>-38206.626728331161</v>
      </c>
      <c r="Z10" s="488">
        <f t="shared" si="1"/>
        <v>-34385.964055498051</v>
      </c>
      <c r="AA10" s="488">
        <f t="shared" si="1"/>
        <v>-30565.30138266494</v>
      </c>
      <c r="AB10" s="488">
        <f t="shared" si="1"/>
        <v>-26744.63870983183</v>
      </c>
      <c r="AC10" s="488">
        <f t="shared" si="1"/>
        <v>-22923.97603699872</v>
      </c>
      <c r="AD10" s="488">
        <f t="shared" si="1"/>
        <v>-19103.31336416561</v>
      </c>
      <c r="AE10" s="488">
        <f t="shared" si="1"/>
        <v>-15282.650691332499</v>
      </c>
      <c r="AF10" s="488">
        <f t="shared" si="1"/>
        <v>-11461.988018499389</v>
      </c>
      <c r="AG10" s="488">
        <f t="shared" si="1"/>
        <v>-7641.3253456662796</v>
      </c>
      <c r="AH10" s="488">
        <f t="shared" si="1"/>
        <v>-3820.6626728331703</v>
      </c>
      <c r="AI10" s="483">
        <f>'Build-No-Build'!F71</f>
        <v>0</v>
      </c>
      <c r="AJ10" s="307" t="e">
        <f>#REF!+#REF!+#REF!</f>
        <v>#REF!</v>
      </c>
    </row>
    <row r="11" spans="1:36" ht="15" x14ac:dyDescent="0.25">
      <c r="A11" s="472" t="s">
        <v>464</v>
      </c>
      <c r="B11" s="478" t="s">
        <v>261</v>
      </c>
      <c r="C11" s="479" t="s">
        <v>0</v>
      </c>
      <c r="D11" s="487">
        <f t="shared" si="0"/>
        <v>4005.9086629423718</v>
      </c>
      <c r="E11" s="487">
        <f>'Build-No-Build'!F11</f>
        <v>-127944.87934000003</v>
      </c>
      <c r="F11" s="487">
        <f t="shared" si="2"/>
        <v>-123938.97067705766</v>
      </c>
      <c r="G11" s="487">
        <f t="shared" si="1"/>
        <v>-119933.06201411529</v>
      </c>
      <c r="H11" s="487">
        <f t="shared" si="1"/>
        <v>-115927.15335117292</v>
      </c>
      <c r="I11" s="487">
        <f t="shared" si="1"/>
        <v>-111921.24468823055</v>
      </c>
      <c r="J11" s="487">
        <f t="shared" si="1"/>
        <v>-107915.33602528818</v>
      </c>
      <c r="K11" s="487">
        <f t="shared" si="1"/>
        <v>-103909.42736234581</v>
      </c>
      <c r="L11" s="487">
        <f t="shared" si="1"/>
        <v>-99903.518699403445</v>
      </c>
      <c r="M11" s="487">
        <f t="shared" si="1"/>
        <v>-95897.610036461076</v>
      </c>
      <c r="N11" s="487">
        <f t="shared" si="1"/>
        <v>-91891.701373518707</v>
      </c>
      <c r="O11" s="487">
        <f t="shared" si="1"/>
        <v>-87885.792710576337</v>
      </c>
      <c r="P11" s="487">
        <f t="shared" si="1"/>
        <v>-83879.884047633968</v>
      </c>
      <c r="Q11" s="487">
        <f t="shared" si="1"/>
        <v>-79873.975384691599</v>
      </c>
      <c r="R11" s="487">
        <f t="shared" si="1"/>
        <v>-75868.06672174923</v>
      </c>
      <c r="S11" s="487">
        <f t="shared" si="1"/>
        <v>-71862.158058806861</v>
      </c>
      <c r="T11" s="487">
        <f t="shared" si="1"/>
        <v>-67856.249395864492</v>
      </c>
      <c r="U11" s="487">
        <f t="shared" si="1"/>
        <v>-63850.340732922123</v>
      </c>
      <c r="V11" s="487">
        <f t="shared" si="1"/>
        <v>-59844.432069979754</v>
      </c>
      <c r="W11" s="487">
        <f t="shared" si="1"/>
        <v>-55838.523407037384</v>
      </c>
      <c r="X11" s="487">
        <f t="shared" si="1"/>
        <v>-51832.614744095015</v>
      </c>
      <c r="Y11" s="487">
        <f t="shared" si="1"/>
        <v>-47826.706081152646</v>
      </c>
      <c r="Z11" s="487">
        <f t="shared" si="1"/>
        <v>-43820.797418210277</v>
      </c>
      <c r="AA11" s="487">
        <f t="shared" si="1"/>
        <v>-39814.888755267908</v>
      </c>
      <c r="AB11" s="487">
        <f t="shared" si="1"/>
        <v>-35808.980092325539</v>
      </c>
      <c r="AC11" s="487">
        <f t="shared" si="1"/>
        <v>-31803.071429383166</v>
      </c>
      <c r="AD11" s="487">
        <f t="shared" si="1"/>
        <v>-27797.162766440793</v>
      </c>
      <c r="AE11" s="487">
        <f t="shared" si="1"/>
        <v>-23791.254103498421</v>
      </c>
      <c r="AF11" s="487">
        <f t="shared" si="1"/>
        <v>-19785.345440556048</v>
      </c>
      <c r="AG11" s="487">
        <f t="shared" si="1"/>
        <v>-15779.436777613675</v>
      </c>
      <c r="AH11" s="487">
        <f t="shared" si="1"/>
        <v>-11773.528114671302</v>
      </c>
      <c r="AI11" s="487">
        <f>'Build-No-Build'!F72</f>
        <v>-7767.6194517288741</v>
      </c>
    </row>
    <row r="12" spans="1:36" ht="15" x14ac:dyDescent="0.25">
      <c r="A12" s="472" t="s">
        <v>464</v>
      </c>
      <c r="B12" s="478" t="s">
        <v>261</v>
      </c>
      <c r="C12" s="479" t="s">
        <v>451</v>
      </c>
      <c r="D12" s="487">
        <f t="shared" si="0"/>
        <v>11308.199588264866</v>
      </c>
      <c r="E12" s="487">
        <f>'Build-No-Build'!F12</f>
        <v>-475288.73908499989</v>
      </c>
      <c r="F12" s="487">
        <f t="shared" si="2"/>
        <v>-463980.53949673503</v>
      </c>
      <c r="G12" s="487">
        <f t="shared" si="1"/>
        <v>-452672.33990847017</v>
      </c>
      <c r="H12" s="487">
        <f t="shared" si="1"/>
        <v>-441364.1403202053</v>
      </c>
      <c r="I12" s="487">
        <f t="shared" si="1"/>
        <v>-430055.94073194044</v>
      </c>
      <c r="J12" s="487">
        <f t="shared" si="1"/>
        <v>-418747.74114367558</v>
      </c>
      <c r="K12" s="487">
        <f t="shared" si="1"/>
        <v>-407439.54155541072</v>
      </c>
      <c r="L12" s="487">
        <f t="shared" si="1"/>
        <v>-396131.34196714585</v>
      </c>
      <c r="M12" s="487">
        <f t="shared" si="1"/>
        <v>-384823.14237888099</v>
      </c>
      <c r="N12" s="487">
        <f t="shared" si="1"/>
        <v>-373514.94279061613</v>
      </c>
      <c r="O12" s="487">
        <f t="shared" si="1"/>
        <v>-362206.74320235127</v>
      </c>
      <c r="P12" s="487">
        <f t="shared" si="1"/>
        <v>-350898.5436140864</v>
      </c>
      <c r="Q12" s="487">
        <f t="shared" si="1"/>
        <v>-339590.34402582154</v>
      </c>
      <c r="R12" s="487">
        <f t="shared" si="1"/>
        <v>-328282.14443755668</v>
      </c>
      <c r="S12" s="487">
        <f t="shared" si="1"/>
        <v>-316973.94484929182</v>
      </c>
      <c r="T12" s="487">
        <f t="shared" si="1"/>
        <v>-305665.74526102695</v>
      </c>
      <c r="U12" s="487">
        <f t="shared" si="1"/>
        <v>-294357.54567276209</v>
      </c>
      <c r="V12" s="487">
        <f t="shared" si="1"/>
        <v>-283049.34608449723</v>
      </c>
      <c r="W12" s="487">
        <f t="shared" si="1"/>
        <v>-271741.14649623237</v>
      </c>
      <c r="X12" s="487">
        <f t="shared" si="1"/>
        <v>-260432.9469079675</v>
      </c>
      <c r="Y12" s="487">
        <f t="shared" si="1"/>
        <v>-249124.74731970264</v>
      </c>
      <c r="Z12" s="487">
        <f t="shared" si="1"/>
        <v>-237816.54773143778</v>
      </c>
      <c r="AA12" s="487">
        <f t="shared" si="1"/>
        <v>-226508.34814317292</v>
      </c>
      <c r="AB12" s="487">
        <f t="shared" si="1"/>
        <v>-215200.14855490805</v>
      </c>
      <c r="AC12" s="487">
        <f t="shared" si="1"/>
        <v>-203891.94896664319</v>
      </c>
      <c r="AD12" s="487">
        <f t="shared" si="1"/>
        <v>-192583.74937837833</v>
      </c>
      <c r="AE12" s="487">
        <f t="shared" si="1"/>
        <v>-181275.54979011347</v>
      </c>
      <c r="AF12" s="487">
        <f t="shared" si="1"/>
        <v>-169967.3502018486</v>
      </c>
      <c r="AG12" s="487">
        <f t="shared" si="1"/>
        <v>-158659.15061358374</v>
      </c>
      <c r="AH12" s="487">
        <f t="shared" si="1"/>
        <v>-147350.95102531888</v>
      </c>
      <c r="AI12" s="487">
        <f>'Build-No-Build'!F73</f>
        <v>-136042.7514370539</v>
      </c>
    </row>
    <row r="13" spans="1:36" ht="15" x14ac:dyDescent="0.25">
      <c r="A13" s="472" t="s">
        <v>464</v>
      </c>
      <c r="B13" s="478" t="s">
        <v>261</v>
      </c>
      <c r="C13" s="479" t="s">
        <v>1</v>
      </c>
      <c r="D13" s="487">
        <f t="shared" si="0"/>
        <v>9056.8433435495408</v>
      </c>
      <c r="E13" s="487">
        <f>'Build-No-Build'!F13</f>
        <v>-365042.10895500012</v>
      </c>
      <c r="F13" s="487">
        <f t="shared" si="2"/>
        <v>-355985.2656114506</v>
      </c>
      <c r="G13" s="487">
        <f t="shared" si="1"/>
        <v>-346928.42226790107</v>
      </c>
      <c r="H13" s="487">
        <f t="shared" si="1"/>
        <v>-337871.57892435155</v>
      </c>
      <c r="I13" s="487">
        <f t="shared" si="1"/>
        <v>-328814.73558080202</v>
      </c>
      <c r="J13" s="487">
        <f t="shared" si="1"/>
        <v>-319757.8922372525</v>
      </c>
      <c r="K13" s="487">
        <f t="shared" si="1"/>
        <v>-310701.04889370297</v>
      </c>
      <c r="L13" s="487">
        <f t="shared" si="1"/>
        <v>-301644.20555015345</v>
      </c>
      <c r="M13" s="487">
        <f t="shared" si="1"/>
        <v>-292587.36220660392</v>
      </c>
      <c r="N13" s="487">
        <f t="shared" si="1"/>
        <v>-283530.5188630544</v>
      </c>
      <c r="O13" s="487">
        <f t="shared" si="1"/>
        <v>-274473.67551950488</v>
      </c>
      <c r="P13" s="487">
        <f t="shared" si="1"/>
        <v>-265416.83217595535</v>
      </c>
      <c r="Q13" s="487">
        <f t="shared" si="1"/>
        <v>-256359.9888324058</v>
      </c>
      <c r="R13" s="487">
        <f t="shared" si="1"/>
        <v>-247303.14548885624</v>
      </c>
      <c r="S13" s="487">
        <f t="shared" si="1"/>
        <v>-238246.30214530669</v>
      </c>
      <c r="T13" s="487">
        <f t="shared" si="1"/>
        <v>-229189.45880175714</v>
      </c>
      <c r="U13" s="487">
        <f t="shared" si="1"/>
        <v>-220132.61545820758</v>
      </c>
      <c r="V13" s="487">
        <f t="shared" si="1"/>
        <v>-211075.77211465803</v>
      </c>
      <c r="W13" s="487">
        <f t="shared" si="1"/>
        <v>-202018.92877110848</v>
      </c>
      <c r="X13" s="487">
        <f t="shared" si="1"/>
        <v>-192962.08542755892</v>
      </c>
      <c r="Y13" s="487">
        <f t="shared" si="1"/>
        <v>-183905.24208400937</v>
      </c>
      <c r="Z13" s="487">
        <f t="shared" si="1"/>
        <v>-174848.39874045982</v>
      </c>
      <c r="AA13" s="487">
        <f t="shared" si="1"/>
        <v>-165791.55539691026</v>
      </c>
      <c r="AB13" s="487">
        <f t="shared" si="1"/>
        <v>-156734.71205336071</v>
      </c>
      <c r="AC13" s="487">
        <f t="shared" si="1"/>
        <v>-147677.86870981115</v>
      </c>
      <c r="AD13" s="487">
        <f t="shared" si="1"/>
        <v>-138621.0253662616</v>
      </c>
      <c r="AE13" s="487">
        <f t="shared" si="1"/>
        <v>-129564.18202271206</v>
      </c>
      <c r="AF13" s="487">
        <f t="shared" si="1"/>
        <v>-120507.33867916252</v>
      </c>
      <c r="AG13" s="487">
        <f t="shared" si="1"/>
        <v>-111450.49533561298</v>
      </c>
      <c r="AH13" s="487">
        <f t="shared" si="1"/>
        <v>-102393.65199206345</v>
      </c>
      <c r="AI13" s="487">
        <f>'Build-No-Build'!F74</f>
        <v>-93336.808648513907</v>
      </c>
    </row>
    <row r="14" spans="1:36" ht="15" x14ac:dyDescent="0.25">
      <c r="A14" s="472" t="s">
        <v>464</v>
      </c>
      <c r="B14" s="478" t="s">
        <v>261</v>
      </c>
      <c r="C14" s="479" t="s">
        <v>452</v>
      </c>
      <c r="D14" s="487">
        <f t="shared" si="0"/>
        <v>8075.8939107272599</v>
      </c>
      <c r="E14" s="487">
        <f>'Build-No-Build'!F14</f>
        <v>-292599.92129999993</v>
      </c>
      <c r="F14" s="487">
        <f t="shared" si="2"/>
        <v>-284524.0273892727</v>
      </c>
      <c r="G14" s="487">
        <f t="shared" si="1"/>
        <v>-276448.13347854547</v>
      </c>
      <c r="H14" s="487">
        <f t="shared" si="1"/>
        <v>-268372.23956781824</v>
      </c>
      <c r="I14" s="487">
        <f t="shared" si="1"/>
        <v>-260296.34565709098</v>
      </c>
      <c r="J14" s="487">
        <f t="shared" si="1"/>
        <v>-252220.45174636372</v>
      </c>
      <c r="K14" s="487">
        <f t="shared" si="1"/>
        <v>-244144.55783563646</v>
      </c>
      <c r="L14" s="487">
        <f t="shared" si="1"/>
        <v>-236068.6639249092</v>
      </c>
      <c r="M14" s="487">
        <f t="shared" si="1"/>
        <v>-227992.77001418194</v>
      </c>
      <c r="N14" s="487">
        <f t="shared" si="1"/>
        <v>-219916.87610345468</v>
      </c>
      <c r="O14" s="487">
        <f t="shared" si="1"/>
        <v>-211840.98219272742</v>
      </c>
      <c r="P14" s="487">
        <f t="shared" si="1"/>
        <v>-203765.08828200016</v>
      </c>
      <c r="Q14" s="487">
        <f t="shared" si="1"/>
        <v>-195689.1943712729</v>
      </c>
      <c r="R14" s="487">
        <f t="shared" si="1"/>
        <v>-187613.30046054564</v>
      </c>
      <c r="S14" s="487">
        <f t="shared" si="1"/>
        <v>-179537.40654981838</v>
      </c>
      <c r="T14" s="487">
        <f t="shared" si="1"/>
        <v>-171461.51263909112</v>
      </c>
      <c r="U14" s="487">
        <f t="shared" si="1"/>
        <v>-163385.61872836386</v>
      </c>
      <c r="V14" s="487">
        <f t="shared" si="1"/>
        <v>-155309.7248176366</v>
      </c>
      <c r="W14" s="487">
        <f t="shared" si="1"/>
        <v>-147233.83090690934</v>
      </c>
      <c r="X14" s="487">
        <f t="shared" si="1"/>
        <v>-139157.93699618208</v>
      </c>
      <c r="Y14" s="487">
        <f t="shared" si="1"/>
        <v>-131082.04308545482</v>
      </c>
      <c r="Z14" s="487">
        <f t="shared" si="1"/>
        <v>-123006.14917472756</v>
      </c>
      <c r="AA14" s="487">
        <f t="shared" si="1"/>
        <v>-114930.2552640003</v>
      </c>
      <c r="AB14" s="487">
        <f t="shared" si="1"/>
        <v>-106854.36135327304</v>
      </c>
      <c r="AC14" s="487">
        <f t="shared" si="1"/>
        <v>-98778.467442545778</v>
      </c>
      <c r="AD14" s="487">
        <f t="shared" si="1"/>
        <v>-90702.573531818518</v>
      </c>
      <c r="AE14" s="487">
        <f t="shared" si="1"/>
        <v>-82626.679621091258</v>
      </c>
      <c r="AF14" s="487">
        <f t="shared" si="1"/>
        <v>-74550.785710363998</v>
      </c>
      <c r="AG14" s="487">
        <f t="shared" si="1"/>
        <v>-66474.891799636738</v>
      </c>
      <c r="AH14" s="487">
        <f t="shared" si="1"/>
        <v>-58398.997888909478</v>
      </c>
      <c r="AI14" s="487">
        <f>'Build-No-Build'!F75</f>
        <v>-50323.103978182146</v>
      </c>
    </row>
    <row r="15" spans="1:36" ht="15" x14ac:dyDescent="0.25">
      <c r="A15" s="480" t="s">
        <v>464</v>
      </c>
      <c r="B15" s="481" t="s">
        <v>261</v>
      </c>
      <c r="C15" s="482" t="s">
        <v>99</v>
      </c>
      <c r="D15" s="488">
        <f t="shared" si="0"/>
        <v>32446.845505484041</v>
      </c>
      <c r="E15" s="488">
        <f>'Build-No-Build'!F15</f>
        <v>-1260875.6486800001</v>
      </c>
      <c r="F15" s="488">
        <f t="shared" si="2"/>
        <v>-1228428.803174516</v>
      </c>
      <c r="G15" s="488">
        <f t="shared" si="1"/>
        <v>-1195981.9576690318</v>
      </c>
      <c r="H15" s="488">
        <f t="shared" si="1"/>
        <v>-1163535.1121635477</v>
      </c>
      <c r="I15" s="488">
        <f t="shared" si="1"/>
        <v>-1131088.2666580635</v>
      </c>
      <c r="J15" s="488">
        <f t="shared" si="1"/>
        <v>-1098641.4211525794</v>
      </c>
      <c r="K15" s="488">
        <f t="shared" si="1"/>
        <v>-1066194.5756470952</v>
      </c>
      <c r="L15" s="488">
        <f t="shared" si="1"/>
        <v>-1033747.7301416112</v>
      </c>
      <c r="M15" s="488">
        <f t="shared" si="1"/>
        <v>-1001300.8846361272</v>
      </c>
      <c r="N15" s="488">
        <f t="shared" si="1"/>
        <v>-968854.03913064313</v>
      </c>
      <c r="O15" s="488">
        <f t="shared" si="1"/>
        <v>-936407.1936251591</v>
      </c>
      <c r="P15" s="488">
        <f t="shared" ref="G15:AH24" si="3">O15+$D15</f>
        <v>-903960.34811967507</v>
      </c>
      <c r="Q15" s="488">
        <f t="shared" si="3"/>
        <v>-871513.50261419103</v>
      </c>
      <c r="R15" s="488">
        <f t="shared" si="3"/>
        <v>-839066.657108707</v>
      </c>
      <c r="S15" s="488">
        <f t="shared" si="3"/>
        <v>-806619.81160322297</v>
      </c>
      <c r="T15" s="488">
        <f t="shared" si="3"/>
        <v>-774172.96609773894</v>
      </c>
      <c r="U15" s="488">
        <f t="shared" si="3"/>
        <v>-741726.12059225491</v>
      </c>
      <c r="V15" s="488">
        <f t="shared" si="3"/>
        <v>-709279.27508677088</v>
      </c>
      <c r="W15" s="488">
        <f t="shared" si="3"/>
        <v>-676832.42958128685</v>
      </c>
      <c r="X15" s="488">
        <f t="shared" si="3"/>
        <v>-644385.58407580282</v>
      </c>
      <c r="Y15" s="488">
        <f t="shared" si="3"/>
        <v>-611938.73857031879</v>
      </c>
      <c r="Z15" s="488">
        <f t="shared" si="3"/>
        <v>-579491.89306483476</v>
      </c>
      <c r="AA15" s="488">
        <f t="shared" si="3"/>
        <v>-547045.04755935073</v>
      </c>
      <c r="AB15" s="488">
        <f t="shared" si="3"/>
        <v>-514598.2020538667</v>
      </c>
      <c r="AC15" s="488">
        <f t="shared" si="3"/>
        <v>-482151.35654838267</v>
      </c>
      <c r="AD15" s="488">
        <f t="shared" si="3"/>
        <v>-449704.51104289864</v>
      </c>
      <c r="AE15" s="488">
        <f t="shared" si="3"/>
        <v>-417257.66553741461</v>
      </c>
      <c r="AF15" s="488">
        <f t="shared" si="3"/>
        <v>-384810.82003193058</v>
      </c>
      <c r="AG15" s="488">
        <f t="shared" si="3"/>
        <v>-352363.97452644655</v>
      </c>
      <c r="AH15" s="488">
        <f t="shared" si="3"/>
        <v>-319917.12902096251</v>
      </c>
      <c r="AI15" s="483">
        <f>'Build-No-Build'!F76</f>
        <v>-287470.28351547883</v>
      </c>
    </row>
    <row r="16" spans="1:36" ht="15" x14ac:dyDescent="0.25">
      <c r="A16" s="475" t="s">
        <v>464</v>
      </c>
      <c r="B16" s="476" t="s">
        <v>262</v>
      </c>
      <c r="C16" s="477" t="s">
        <v>0</v>
      </c>
      <c r="D16" s="486">
        <f t="shared" si="0"/>
        <v>-258.09458039096245</v>
      </c>
      <c r="E16" s="486">
        <f>'Build-No-Build'!F16</f>
        <v>-24.782039999999739</v>
      </c>
      <c r="F16" s="486">
        <f t="shared" si="2"/>
        <v>-282.87662039096222</v>
      </c>
      <c r="G16" s="486">
        <f t="shared" si="3"/>
        <v>-540.97120078192461</v>
      </c>
      <c r="H16" s="486">
        <f t="shared" si="3"/>
        <v>-799.065781172887</v>
      </c>
      <c r="I16" s="486">
        <f t="shared" si="3"/>
        <v>-1057.1603615638494</v>
      </c>
      <c r="J16" s="486">
        <f t="shared" si="3"/>
        <v>-1315.2549419548118</v>
      </c>
      <c r="K16" s="486">
        <f t="shared" si="3"/>
        <v>-1573.3495223457742</v>
      </c>
      <c r="L16" s="486">
        <f t="shared" si="3"/>
        <v>-1831.4441027367366</v>
      </c>
      <c r="M16" s="486">
        <f t="shared" si="3"/>
        <v>-2089.5386831276992</v>
      </c>
      <c r="N16" s="486">
        <f t="shared" si="3"/>
        <v>-2347.6332635186618</v>
      </c>
      <c r="O16" s="486">
        <f t="shared" si="3"/>
        <v>-2605.7278439096244</v>
      </c>
      <c r="P16" s="486">
        <f t="shared" si="3"/>
        <v>-2863.822424300587</v>
      </c>
      <c r="Q16" s="486">
        <f t="shared" si="3"/>
        <v>-3121.9170046915497</v>
      </c>
      <c r="R16" s="486">
        <f t="shared" si="3"/>
        <v>-3380.0115850825123</v>
      </c>
      <c r="S16" s="486">
        <f t="shared" si="3"/>
        <v>-3638.1061654734749</v>
      </c>
      <c r="T16" s="486">
        <f t="shared" si="3"/>
        <v>-3896.2007458644375</v>
      </c>
      <c r="U16" s="486">
        <f t="shared" si="3"/>
        <v>-4154.2953262554001</v>
      </c>
      <c r="V16" s="486">
        <f t="shared" si="3"/>
        <v>-4412.3899066463628</v>
      </c>
      <c r="W16" s="486">
        <f t="shared" si="3"/>
        <v>-4670.4844870373254</v>
      </c>
      <c r="X16" s="486">
        <f t="shared" si="3"/>
        <v>-4928.579067428288</v>
      </c>
      <c r="Y16" s="486">
        <f t="shared" si="3"/>
        <v>-5186.6736478192506</v>
      </c>
      <c r="Z16" s="486">
        <f t="shared" si="3"/>
        <v>-5444.7682282102132</v>
      </c>
      <c r="AA16" s="486">
        <f t="shared" si="3"/>
        <v>-5702.8628086011759</v>
      </c>
      <c r="AB16" s="486">
        <f t="shared" si="3"/>
        <v>-5960.9573889921385</v>
      </c>
      <c r="AC16" s="486">
        <f t="shared" si="3"/>
        <v>-6219.0519693831011</v>
      </c>
      <c r="AD16" s="486">
        <f t="shared" si="3"/>
        <v>-6477.1465497740637</v>
      </c>
      <c r="AE16" s="486">
        <f t="shared" si="3"/>
        <v>-6735.2411301650263</v>
      </c>
      <c r="AF16" s="486">
        <f t="shared" si="3"/>
        <v>-6993.335710555989</v>
      </c>
      <c r="AG16" s="486">
        <f t="shared" si="3"/>
        <v>-7251.4302909469516</v>
      </c>
      <c r="AH16" s="486">
        <f t="shared" si="3"/>
        <v>-7509.5248713379142</v>
      </c>
      <c r="AI16" s="486">
        <f>'Build-No-Build'!F77</f>
        <v>-7767.6194517288741</v>
      </c>
    </row>
    <row r="17" spans="1:35" ht="15" x14ac:dyDescent="0.25">
      <c r="A17" s="475" t="s">
        <v>464</v>
      </c>
      <c r="B17" s="476" t="s">
        <v>262</v>
      </c>
      <c r="C17" s="477" t="s">
        <v>451</v>
      </c>
      <c r="D17" s="486">
        <f t="shared" si="0"/>
        <v>-4535.4507254017963</v>
      </c>
      <c r="E17" s="486">
        <f>'Build-No-Build'!F17</f>
        <v>20.770324999998859</v>
      </c>
      <c r="F17" s="486">
        <f t="shared" si="2"/>
        <v>-4514.6804004017977</v>
      </c>
      <c r="G17" s="486">
        <f t="shared" si="3"/>
        <v>-9050.131125803593</v>
      </c>
      <c r="H17" s="486">
        <f t="shared" si="3"/>
        <v>-13585.581851205388</v>
      </c>
      <c r="I17" s="486">
        <f t="shared" si="3"/>
        <v>-18121.032576607184</v>
      </c>
      <c r="J17" s="486">
        <f t="shared" si="3"/>
        <v>-22656.483302008979</v>
      </c>
      <c r="K17" s="486">
        <f t="shared" si="3"/>
        <v>-27191.934027410774</v>
      </c>
      <c r="L17" s="486">
        <f t="shared" si="3"/>
        <v>-31727.38475281257</v>
      </c>
      <c r="M17" s="486">
        <f t="shared" si="3"/>
        <v>-36262.835478214365</v>
      </c>
      <c r="N17" s="486">
        <f t="shared" si="3"/>
        <v>-40798.28620361616</v>
      </c>
      <c r="O17" s="486">
        <f t="shared" si="3"/>
        <v>-45333.736929017956</v>
      </c>
      <c r="P17" s="486">
        <f t="shared" si="3"/>
        <v>-49869.187654419751</v>
      </c>
      <c r="Q17" s="486">
        <f t="shared" si="3"/>
        <v>-54404.638379821547</v>
      </c>
      <c r="R17" s="486">
        <f t="shared" si="3"/>
        <v>-58940.089105223342</v>
      </c>
      <c r="S17" s="486">
        <f t="shared" si="3"/>
        <v>-63475.539830625137</v>
      </c>
      <c r="T17" s="486">
        <f t="shared" si="3"/>
        <v>-68010.99055602694</v>
      </c>
      <c r="U17" s="486">
        <f t="shared" si="3"/>
        <v>-72546.441281428735</v>
      </c>
      <c r="V17" s="486">
        <f t="shared" si="3"/>
        <v>-77081.892006830531</v>
      </c>
      <c r="W17" s="486">
        <f t="shared" si="3"/>
        <v>-81617.342732232326</v>
      </c>
      <c r="X17" s="486">
        <f t="shared" si="3"/>
        <v>-86152.793457634121</v>
      </c>
      <c r="Y17" s="486">
        <f t="shared" si="3"/>
        <v>-90688.244183035917</v>
      </c>
      <c r="Z17" s="486">
        <f t="shared" si="3"/>
        <v>-95223.694908437712</v>
      </c>
      <c r="AA17" s="486">
        <f t="shared" si="3"/>
        <v>-99759.145633839507</v>
      </c>
      <c r="AB17" s="486">
        <f t="shared" si="3"/>
        <v>-104294.5963592413</v>
      </c>
      <c r="AC17" s="486">
        <f t="shared" si="3"/>
        <v>-108830.0470846431</v>
      </c>
      <c r="AD17" s="486">
        <f t="shared" si="3"/>
        <v>-113365.49781004489</v>
      </c>
      <c r="AE17" s="486">
        <f t="shared" si="3"/>
        <v>-117900.94853544669</v>
      </c>
      <c r="AF17" s="486">
        <f t="shared" si="3"/>
        <v>-122436.39926084848</v>
      </c>
      <c r="AG17" s="486">
        <f t="shared" si="3"/>
        <v>-126971.84998625028</v>
      </c>
      <c r="AH17" s="486">
        <f t="shared" si="3"/>
        <v>-131507.30071165209</v>
      </c>
      <c r="AI17" s="486">
        <f>'Build-No-Build'!F78</f>
        <v>-136042.7514370539</v>
      </c>
    </row>
    <row r="18" spans="1:35" ht="15" x14ac:dyDescent="0.25">
      <c r="A18" s="475" t="s">
        <v>464</v>
      </c>
      <c r="B18" s="476" t="s">
        <v>262</v>
      </c>
      <c r="C18" s="477" t="s">
        <v>1</v>
      </c>
      <c r="D18" s="486">
        <f t="shared" si="0"/>
        <v>-3111.9741586171303</v>
      </c>
      <c r="E18" s="486">
        <f>'Build-No-Build'!F18</f>
        <v>22.416109999999705</v>
      </c>
      <c r="F18" s="486">
        <f t="shared" si="2"/>
        <v>-3089.5580486171307</v>
      </c>
      <c r="G18" s="486">
        <f t="shared" si="3"/>
        <v>-6201.5322072342606</v>
      </c>
      <c r="H18" s="486">
        <f t="shared" si="3"/>
        <v>-9313.50636585139</v>
      </c>
      <c r="I18" s="486">
        <f t="shared" si="3"/>
        <v>-12425.480524468519</v>
      </c>
      <c r="J18" s="486">
        <f t="shared" si="3"/>
        <v>-15537.454683085649</v>
      </c>
      <c r="K18" s="486">
        <f t="shared" si="3"/>
        <v>-18649.428841702778</v>
      </c>
      <c r="L18" s="486">
        <f t="shared" si="3"/>
        <v>-21761.403000319908</v>
      </c>
      <c r="M18" s="486">
        <f t="shared" si="3"/>
        <v>-24873.377158937037</v>
      </c>
      <c r="N18" s="486">
        <f t="shared" si="3"/>
        <v>-27985.351317554167</v>
      </c>
      <c r="O18" s="486">
        <f t="shared" si="3"/>
        <v>-31097.325476171296</v>
      </c>
      <c r="P18" s="486">
        <f t="shared" si="3"/>
        <v>-34209.299634788425</v>
      </c>
      <c r="Q18" s="486">
        <f t="shared" si="3"/>
        <v>-37321.273793405555</v>
      </c>
      <c r="R18" s="486">
        <f t="shared" si="3"/>
        <v>-40433.247952022684</v>
      </c>
      <c r="S18" s="486">
        <f t="shared" si="3"/>
        <v>-43545.222110639814</v>
      </c>
      <c r="T18" s="486">
        <f t="shared" si="3"/>
        <v>-46657.196269256943</v>
      </c>
      <c r="U18" s="486">
        <f t="shared" si="3"/>
        <v>-49769.170427874073</v>
      </c>
      <c r="V18" s="486">
        <f t="shared" si="3"/>
        <v>-52881.144586491202</v>
      </c>
      <c r="W18" s="486">
        <f t="shared" si="3"/>
        <v>-55993.118745108331</v>
      </c>
      <c r="X18" s="486">
        <f t="shared" si="3"/>
        <v>-59105.092903725461</v>
      </c>
      <c r="Y18" s="486">
        <f t="shared" si="3"/>
        <v>-62217.06706234259</v>
      </c>
      <c r="Z18" s="486">
        <f t="shared" si="3"/>
        <v>-65329.04122095972</v>
      </c>
      <c r="AA18" s="486">
        <f t="shared" si="3"/>
        <v>-68441.015379576857</v>
      </c>
      <c r="AB18" s="486">
        <f t="shared" si="3"/>
        <v>-71552.989538193986</v>
      </c>
      <c r="AC18" s="486">
        <f t="shared" si="3"/>
        <v>-74664.963696811115</v>
      </c>
      <c r="AD18" s="486">
        <f t="shared" si="3"/>
        <v>-77776.937855428245</v>
      </c>
      <c r="AE18" s="486">
        <f t="shared" si="3"/>
        <v>-80888.912014045374</v>
      </c>
      <c r="AF18" s="486">
        <f t="shared" si="3"/>
        <v>-84000.886172662504</v>
      </c>
      <c r="AG18" s="486">
        <f t="shared" si="3"/>
        <v>-87112.860331279633</v>
      </c>
      <c r="AH18" s="486">
        <f t="shared" si="3"/>
        <v>-90224.834489896763</v>
      </c>
      <c r="AI18" s="486">
        <f>'Build-No-Build'!F79</f>
        <v>-93336.808648513907</v>
      </c>
    </row>
    <row r="19" spans="1:35" ht="15" x14ac:dyDescent="0.25">
      <c r="A19" s="475" t="s">
        <v>464</v>
      </c>
      <c r="B19" s="476" t="s">
        <v>262</v>
      </c>
      <c r="C19" s="477" t="s">
        <v>452</v>
      </c>
      <c r="D19" s="486">
        <f t="shared" si="0"/>
        <v>-1677.4939339394048</v>
      </c>
      <c r="E19" s="486">
        <f>'Build-No-Build'!F19</f>
        <v>1.7140400000000122</v>
      </c>
      <c r="F19" s="486">
        <f t="shared" si="2"/>
        <v>-1675.7798939394047</v>
      </c>
      <c r="G19" s="486">
        <f t="shared" si="3"/>
        <v>-3353.2738278788092</v>
      </c>
      <c r="H19" s="486">
        <f t="shared" si="3"/>
        <v>-5030.7677618182142</v>
      </c>
      <c r="I19" s="486">
        <f t="shared" si="3"/>
        <v>-6708.2616957576192</v>
      </c>
      <c r="J19" s="486">
        <f t="shared" si="3"/>
        <v>-8385.7556296970233</v>
      </c>
      <c r="K19" s="486">
        <f t="shared" si="3"/>
        <v>-10063.249563636427</v>
      </c>
      <c r="L19" s="486">
        <f t="shared" si="3"/>
        <v>-11740.743497575831</v>
      </c>
      <c r="M19" s="486">
        <f t="shared" si="3"/>
        <v>-13418.237431515236</v>
      </c>
      <c r="N19" s="486">
        <f t="shared" si="3"/>
        <v>-15095.73136545464</v>
      </c>
      <c r="O19" s="486">
        <f t="shared" si="3"/>
        <v>-16773.225299394046</v>
      </c>
      <c r="P19" s="486">
        <f t="shared" si="3"/>
        <v>-18450.71923333345</v>
      </c>
      <c r="Q19" s="486">
        <f t="shared" si="3"/>
        <v>-20128.213167272854</v>
      </c>
      <c r="R19" s="486">
        <f t="shared" si="3"/>
        <v>-21805.707101212258</v>
      </c>
      <c r="S19" s="486">
        <f t="shared" si="3"/>
        <v>-23483.201035151662</v>
      </c>
      <c r="T19" s="486">
        <f t="shared" si="3"/>
        <v>-25160.694969091066</v>
      </c>
      <c r="U19" s="486">
        <f t="shared" si="3"/>
        <v>-26838.18890303047</v>
      </c>
      <c r="V19" s="486">
        <f t="shared" si="3"/>
        <v>-28515.682836969874</v>
      </c>
      <c r="W19" s="486">
        <f t="shared" si="3"/>
        <v>-30193.176770909278</v>
      </c>
      <c r="X19" s="486">
        <f t="shared" si="3"/>
        <v>-31870.670704848682</v>
      </c>
      <c r="Y19" s="486">
        <f t="shared" si="3"/>
        <v>-33548.16463878809</v>
      </c>
      <c r="Z19" s="486">
        <f t="shared" si="3"/>
        <v>-35225.658572727494</v>
      </c>
      <c r="AA19" s="486">
        <f t="shared" si="3"/>
        <v>-36903.152506666898</v>
      </c>
      <c r="AB19" s="486">
        <f t="shared" si="3"/>
        <v>-38580.646440606302</v>
      </c>
      <c r="AC19" s="486">
        <f t="shared" si="3"/>
        <v>-40258.140374545706</v>
      </c>
      <c r="AD19" s="486">
        <f t="shared" si="3"/>
        <v>-41935.634308485111</v>
      </c>
      <c r="AE19" s="486">
        <f t="shared" si="3"/>
        <v>-43613.128242424515</v>
      </c>
      <c r="AF19" s="486">
        <f t="shared" si="3"/>
        <v>-45290.622176363919</v>
      </c>
      <c r="AG19" s="486">
        <f t="shared" si="3"/>
        <v>-46968.116110303323</v>
      </c>
      <c r="AH19" s="486">
        <f t="shared" si="3"/>
        <v>-48645.610044242727</v>
      </c>
      <c r="AI19" s="486">
        <f>'Build-No-Build'!F80</f>
        <v>-50323.103978182146</v>
      </c>
    </row>
    <row r="20" spans="1:35" ht="15" x14ac:dyDescent="0.25">
      <c r="A20" s="480" t="s">
        <v>464</v>
      </c>
      <c r="B20" s="481" t="s">
        <v>262</v>
      </c>
      <c r="C20" s="482" t="s">
        <v>99</v>
      </c>
      <c r="D20" s="488">
        <f t="shared" si="0"/>
        <v>-9583.0133983492942</v>
      </c>
      <c r="E20" s="488">
        <f>'Build-No-Build'!F20</f>
        <v>20.118434999998836</v>
      </c>
      <c r="F20" s="488">
        <f t="shared" si="2"/>
        <v>-9562.8949633492957</v>
      </c>
      <c r="G20" s="488">
        <f t="shared" si="3"/>
        <v>-19145.908361698588</v>
      </c>
      <c r="H20" s="488">
        <f t="shared" si="3"/>
        <v>-28728.921760047881</v>
      </c>
      <c r="I20" s="488">
        <f t="shared" si="3"/>
        <v>-38311.935158397173</v>
      </c>
      <c r="J20" s="488">
        <f t="shared" si="3"/>
        <v>-47894.948556746465</v>
      </c>
      <c r="K20" s="488">
        <f t="shared" si="3"/>
        <v>-57477.961955095758</v>
      </c>
      <c r="L20" s="488">
        <f t="shared" si="3"/>
        <v>-67060.975353445057</v>
      </c>
      <c r="M20" s="488">
        <f t="shared" si="3"/>
        <v>-76643.988751794357</v>
      </c>
      <c r="N20" s="488">
        <f t="shared" si="3"/>
        <v>-86227.002150143657</v>
      </c>
      <c r="O20" s="488">
        <f t="shared" si="3"/>
        <v>-95810.015548492956</v>
      </c>
      <c r="P20" s="488">
        <f t="shared" si="3"/>
        <v>-105393.02894684226</v>
      </c>
      <c r="Q20" s="488">
        <f t="shared" si="3"/>
        <v>-114976.04234519156</v>
      </c>
      <c r="R20" s="488">
        <f t="shared" si="3"/>
        <v>-124559.05574354086</v>
      </c>
      <c r="S20" s="488">
        <f t="shared" si="3"/>
        <v>-134142.06914189016</v>
      </c>
      <c r="T20" s="488">
        <f t="shared" si="3"/>
        <v>-143725.08254023944</v>
      </c>
      <c r="U20" s="488">
        <f t="shared" si="3"/>
        <v>-153308.09593858873</v>
      </c>
      <c r="V20" s="488">
        <f t="shared" si="3"/>
        <v>-162891.10933693801</v>
      </c>
      <c r="W20" s="488">
        <f t="shared" si="3"/>
        <v>-172474.1227352873</v>
      </c>
      <c r="X20" s="488">
        <f t="shared" si="3"/>
        <v>-182057.13613363658</v>
      </c>
      <c r="Y20" s="488">
        <f t="shared" si="3"/>
        <v>-191640.14953198587</v>
      </c>
      <c r="Z20" s="488">
        <f t="shared" si="3"/>
        <v>-201223.16293033515</v>
      </c>
      <c r="AA20" s="488">
        <f t="shared" si="3"/>
        <v>-210806.17632868444</v>
      </c>
      <c r="AB20" s="488">
        <f t="shared" si="3"/>
        <v>-220389.18972703372</v>
      </c>
      <c r="AC20" s="488">
        <f t="shared" si="3"/>
        <v>-229972.20312538301</v>
      </c>
      <c r="AD20" s="488">
        <f t="shared" si="3"/>
        <v>-239555.21652373229</v>
      </c>
      <c r="AE20" s="488">
        <f t="shared" si="3"/>
        <v>-249138.22992208158</v>
      </c>
      <c r="AF20" s="488">
        <f t="shared" si="3"/>
        <v>-258721.24332043086</v>
      </c>
      <c r="AG20" s="488">
        <f t="shared" si="3"/>
        <v>-268304.25671878015</v>
      </c>
      <c r="AH20" s="488">
        <f t="shared" si="3"/>
        <v>-277887.27011712943</v>
      </c>
      <c r="AI20" s="483">
        <f>'Build-No-Build'!F81</f>
        <v>-287470.28351547883</v>
      </c>
    </row>
    <row r="21" spans="1:35" ht="15" x14ac:dyDescent="0.25">
      <c r="A21" s="473" t="s">
        <v>2</v>
      </c>
      <c r="B21" s="473" t="s">
        <v>257</v>
      </c>
      <c r="C21" s="474" t="s">
        <v>0</v>
      </c>
      <c r="D21" s="215">
        <f t="shared" si="0"/>
        <v>0.15420599992891462</v>
      </c>
      <c r="E21" s="215">
        <f>'Build-No-Build'!F21</f>
        <v>-4.6261799978674389</v>
      </c>
      <c r="F21" s="215">
        <f t="shared" si="2"/>
        <v>-4.471973997938524</v>
      </c>
      <c r="G21" s="215">
        <f t="shared" si="3"/>
        <v>-4.3177679980096091</v>
      </c>
      <c r="H21" s="215">
        <f t="shared" si="3"/>
        <v>-4.1635619980806942</v>
      </c>
      <c r="I21" s="215">
        <f t="shared" si="3"/>
        <v>-4.0093559981517792</v>
      </c>
      <c r="J21" s="215">
        <f t="shared" si="3"/>
        <v>-3.8551499982228647</v>
      </c>
      <c r="K21" s="215">
        <f t="shared" si="3"/>
        <v>-3.7009439982939503</v>
      </c>
      <c r="L21" s="215">
        <f t="shared" si="3"/>
        <v>-3.5467379983650358</v>
      </c>
      <c r="M21" s="215">
        <f t="shared" si="3"/>
        <v>-3.3925319984361213</v>
      </c>
      <c r="N21" s="215">
        <f t="shared" si="3"/>
        <v>-3.2383259985072068</v>
      </c>
      <c r="O21" s="215">
        <f t="shared" si="3"/>
        <v>-3.0841199985782923</v>
      </c>
      <c r="P21" s="215">
        <f t="shared" si="3"/>
        <v>-2.9299139986493778</v>
      </c>
      <c r="Q21" s="215">
        <f t="shared" si="3"/>
        <v>-2.7757079987204634</v>
      </c>
      <c r="R21" s="215">
        <f t="shared" si="3"/>
        <v>-2.6215019987915489</v>
      </c>
      <c r="S21" s="215">
        <f t="shared" si="3"/>
        <v>-2.4672959988626344</v>
      </c>
      <c r="T21" s="215">
        <f t="shared" si="3"/>
        <v>-2.3130899989337199</v>
      </c>
      <c r="U21" s="215">
        <f t="shared" si="3"/>
        <v>-2.1588839990048054</v>
      </c>
      <c r="V21" s="215">
        <f t="shared" si="3"/>
        <v>-2.0046779990758909</v>
      </c>
      <c r="W21" s="215">
        <f t="shared" si="3"/>
        <v>-1.8504719991469762</v>
      </c>
      <c r="X21" s="215">
        <f t="shared" si="3"/>
        <v>-1.6962659992180615</v>
      </c>
      <c r="Y21" s="215">
        <f t="shared" si="3"/>
        <v>-1.5420599992891468</v>
      </c>
      <c r="Z21" s="215">
        <f t="shared" si="3"/>
        <v>-1.3878539993602321</v>
      </c>
      <c r="AA21" s="215">
        <f t="shared" si="3"/>
        <v>-1.2336479994313174</v>
      </c>
      <c r="AB21" s="215">
        <f t="shared" si="3"/>
        <v>-1.0794419995024027</v>
      </c>
      <c r="AC21" s="215">
        <f t="shared" si="3"/>
        <v>-0.92523599957348812</v>
      </c>
      <c r="AD21" s="215">
        <f t="shared" si="3"/>
        <v>-0.77102999964457353</v>
      </c>
      <c r="AE21" s="215">
        <f t="shared" si="3"/>
        <v>-0.61682399971565893</v>
      </c>
      <c r="AF21" s="215">
        <f t="shared" si="3"/>
        <v>-0.46261799978674434</v>
      </c>
      <c r="AG21" s="215">
        <f t="shared" si="3"/>
        <v>-0.30841199985782974</v>
      </c>
      <c r="AH21" s="215">
        <f t="shared" si="3"/>
        <v>-0.15420599992891512</v>
      </c>
      <c r="AI21" s="215">
        <f>'Build-No-Build'!F82</f>
        <v>0</v>
      </c>
    </row>
    <row r="22" spans="1:35" ht="15" x14ac:dyDescent="0.25">
      <c r="A22" s="473" t="s">
        <v>2</v>
      </c>
      <c r="B22" s="473" t="s">
        <v>257</v>
      </c>
      <c r="C22" s="474" t="s">
        <v>451</v>
      </c>
      <c r="D22" s="215">
        <f t="shared" si="0"/>
        <v>0.20888400008940758</v>
      </c>
      <c r="E22" s="215">
        <f>'Build-No-Build'!F22</f>
        <v>-6.2665200026822276</v>
      </c>
      <c r="F22" s="215">
        <f t="shared" si="2"/>
        <v>-6.0576360025928198</v>
      </c>
      <c r="G22" s="215">
        <f t="shared" si="3"/>
        <v>-5.8487520025034119</v>
      </c>
      <c r="H22" s="215">
        <f t="shared" si="3"/>
        <v>-5.639868002414004</v>
      </c>
      <c r="I22" s="215">
        <f t="shared" si="3"/>
        <v>-5.4309840023245961</v>
      </c>
      <c r="J22" s="215">
        <f t="shared" si="3"/>
        <v>-5.2221000022351882</v>
      </c>
      <c r="K22" s="215">
        <f t="shared" si="3"/>
        <v>-5.0132160021457803</v>
      </c>
      <c r="L22" s="215">
        <f t="shared" si="3"/>
        <v>-4.8043320020563725</v>
      </c>
      <c r="M22" s="215">
        <f t="shared" si="3"/>
        <v>-4.5954480019669646</v>
      </c>
      <c r="N22" s="215">
        <f t="shared" si="3"/>
        <v>-4.3865640018775567</v>
      </c>
      <c r="O22" s="215">
        <f t="shared" si="3"/>
        <v>-4.1776800017881488</v>
      </c>
      <c r="P22" s="215">
        <f t="shared" si="3"/>
        <v>-3.9687960016987414</v>
      </c>
      <c r="Q22" s="215">
        <f t="shared" si="3"/>
        <v>-3.7599120016093339</v>
      </c>
      <c r="R22" s="215">
        <f t="shared" si="3"/>
        <v>-3.5510280015199265</v>
      </c>
      <c r="S22" s="215">
        <f t="shared" si="3"/>
        <v>-3.342144001430519</v>
      </c>
      <c r="T22" s="215">
        <f t="shared" si="3"/>
        <v>-3.1332600013411116</v>
      </c>
      <c r="U22" s="215">
        <f t="shared" si="3"/>
        <v>-2.9243760012517042</v>
      </c>
      <c r="V22" s="215">
        <f t="shared" si="3"/>
        <v>-2.7154920011622967</v>
      </c>
      <c r="W22" s="215">
        <f t="shared" si="3"/>
        <v>-2.5066080010728893</v>
      </c>
      <c r="X22" s="215">
        <f t="shared" si="3"/>
        <v>-2.2977240009834818</v>
      </c>
      <c r="Y22" s="215">
        <f t="shared" si="3"/>
        <v>-2.0888400008940744</v>
      </c>
      <c r="Z22" s="215">
        <f t="shared" si="3"/>
        <v>-1.8799560008046667</v>
      </c>
      <c r="AA22" s="215">
        <f t="shared" si="3"/>
        <v>-1.6710720007152591</v>
      </c>
      <c r="AB22" s="215">
        <f t="shared" si="3"/>
        <v>-1.4621880006258514</v>
      </c>
      <c r="AC22" s="215">
        <f t="shared" si="3"/>
        <v>-1.2533040005364438</v>
      </c>
      <c r="AD22" s="215">
        <f t="shared" si="3"/>
        <v>-1.0444200004470361</v>
      </c>
      <c r="AE22" s="215">
        <f t="shared" si="3"/>
        <v>-0.83553600035762854</v>
      </c>
      <c r="AF22" s="215">
        <f t="shared" si="3"/>
        <v>-0.62665200026822099</v>
      </c>
      <c r="AG22" s="215">
        <f t="shared" si="3"/>
        <v>-0.41776800017881344</v>
      </c>
      <c r="AH22" s="215">
        <f t="shared" si="3"/>
        <v>-0.20888400008940586</v>
      </c>
      <c r="AI22" s="215">
        <f>'Build-No-Build'!F83</f>
        <v>0</v>
      </c>
    </row>
    <row r="23" spans="1:35" ht="15" x14ac:dyDescent="0.25">
      <c r="A23" s="473" t="s">
        <v>2</v>
      </c>
      <c r="B23" s="473" t="s">
        <v>257</v>
      </c>
      <c r="C23" s="474" t="s">
        <v>1</v>
      </c>
      <c r="D23" s="215">
        <f t="shared" si="0"/>
        <v>0.25675866669431952</v>
      </c>
      <c r="E23" s="215">
        <f>'Build-No-Build'!F23</f>
        <v>-7.7027600008295849</v>
      </c>
      <c r="F23" s="215">
        <f t="shared" si="2"/>
        <v>-7.4460013341352651</v>
      </c>
      <c r="G23" s="215">
        <f t="shared" si="3"/>
        <v>-7.1892426674409453</v>
      </c>
      <c r="H23" s="215">
        <f t="shared" si="3"/>
        <v>-6.9324840007466255</v>
      </c>
      <c r="I23" s="215">
        <f t="shared" si="3"/>
        <v>-6.6757253340523057</v>
      </c>
      <c r="J23" s="215">
        <f t="shared" si="3"/>
        <v>-6.4189666673579859</v>
      </c>
      <c r="K23" s="215">
        <f t="shared" si="3"/>
        <v>-6.1622080006636661</v>
      </c>
      <c r="L23" s="215">
        <f t="shared" si="3"/>
        <v>-5.9054493339693463</v>
      </c>
      <c r="M23" s="215">
        <f t="shared" si="3"/>
        <v>-5.6486906672750266</v>
      </c>
      <c r="N23" s="215">
        <f t="shared" si="3"/>
        <v>-5.3919320005807068</v>
      </c>
      <c r="O23" s="215">
        <f t="shared" si="3"/>
        <v>-5.135173333886387</v>
      </c>
      <c r="P23" s="215">
        <f t="shared" si="3"/>
        <v>-4.8784146671920672</v>
      </c>
      <c r="Q23" s="215">
        <f t="shared" si="3"/>
        <v>-4.6216560004977474</v>
      </c>
      <c r="R23" s="215">
        <f t="shared" si="3"/>
        <v>-4.3648973338034276</v>
      </c>
      <c r="S23" s="215">
        <f t="shared" si="3"/>
        <v>-4.1081386671091078</v>
      </c>
      <c r="T23" s="215">
        <f t="shared" si="3"/>
        <v>-3.8513800004147885</v>
      </c>
      <c r="U23" s="215">
        <f t="shared" si="3"/>
        <v>-3.5946213337204691</v>
      </c>
      <c r="V23" s="215">
        <f t="shared" si="3"/>
        <v>-3.3378626670261498</v>
      </c>
      <c r="W23" s="215">
        <f t="shared" si="3"/>
        <v>-3.0811040003318304</v>
      </c>
      <c r="X23" s="215">
        <f t="shared" si="3"/>
        <v>-2.8243453336375111</v>
      </c>
      <c r="Y23" s="215">
        <f t="shared" si="3"/>
        <v>-2.5675866669431917</v>
      </c>
      <c r="Z23" s="215">
        <f t="shared" si="3"/>
        <v>-2.3108280002488724</v>
      </c>
      <c r="AA23" s="215">
        <f t="shared" si="3"/>
        <v>-2.054069333554553</v>
      </c>
      <c r="AB23" s="215">
        <f t="shared" si="3"/>
        <v>-1.7973106668602334</v>
      </c>
      <c r="AC23" s="215">
        <f t="shared" si="3"/>
        <v>-1.5405520001659139</v>
      </c>
      <c r="AD23" s="215">
        <f t="shared" si="3"/>
        <v>-1.2837933334715943</v>
      </c>
      <c r="AE23" s="215">
        <f t="shared" si="3"/>
        <v>-1.0270346667772747</v>
      </c>
      <c r="AF23" s="215">
        <f t="shared" si="3"/>
        <v>-0.77027600008295516</v>
      </c>
      <c r="AG23" s="215">
        <f t="shared" si="3"/>
        <v>-0.51351733338863559</v>
      </c>
      <c r="AH23" s="215">
        <f t="shared" si="3"/>
        <v>-0.25675866669431607</v>
      </c>
      <c r="AI23" s="215">
        <f>'Build-No-Build'!F84</f>
        <v>0</v>
      </c>
    </row>
    <row r="24" spans="1:35" ht="15" x14ac:dyDescent="0.25">
      <c r="A24" s="473" t="s">
        <v>2</v>
      </c>
      <c r="B24" s="473" t="s">
        <v>257</v>
      </c>
      <c r="C24" s="474" t="s">
        <v>452</v>
      </c>
      <c r="D24" s="215">
        <f t="shared" si="0"/>
        <v>0.16671200006385334</v>
      </c>
      <c r="E24" s="215">
        <f>'Build-No-Build'!F24</f>
        <v>-5.0013600019156002</v>
      </c>
      <c r="F24" s="215">
        <f t="shared" si="2"/>
        <v>-4.8346480018517468</v>
      </c>
      <c r="G24" s="215">
        <f t="shared" si="3"/>
        <v>-4.6679360017878935</v>
      </c>
      <c r="H24" s="215">
        <f t="shared" si="3"/>
        <v>-4.5012240017240401</v>
      </c>
      <c r="I24" s="215">
        <f t="shared" si="3"/>
        <v>-4.3345120016601868</v>
      </c>
      <c r="J24" s="215">
        <f t="shared" ref="G24:AH32" si="4">I24+$D24</f>
        <v>-4.1678000015963335</v>
      </c>
      <c r="K24" s="215">
        <f t="shared" si="4"/>
        <v>-4.0010880015324801</v>
      </c>
      <c r="L24" s="215">
        <f t="shared" si="4"/>
        <v>-3.8343760014686268</v>
      </c>
      <c r="M24" s="215">
        <f t="shared" si="4"/>
        <v>-3.6676640014047734</v>
      </c>
      <c r="N24" s="215">
        <f t="shared" si="4"/>
        <v>-3.5009520013409201</v>
      </c>
      <c r="O24" s="215">
        <f t="shared" si="4"/>
        <v>-3.3342400012770668</v>
      </c>
      <c r="P24" s="215">
        <f t="shared" si="4"/>
        <v>-3.1675280012132134</v>
      </c>
      <c r="Q24" s="215">
        <f t="shared" si="4"/>
        <v>-3.0008160011493601</v>
      </c>
      <c r="R24" s="215">
        <f t="shared" si="4"/>
        <v>-2.8341040010855068</v>
      </c>
      <c r="S24" s="215">
        <f t="shared" si="4"/>
        <v>-2.6673920010216534</v>
      </c>
      <c r="T24" s="215">
        <f t="shared" si="4"/>
        <v>-2.5006800009578001</v>
      </c>
      <c r="U24" s="215">
        <f t="shared" si="4"/>
        <v>-2.3339680008939467</v>
      </c>
      <c r="V24" s="215">
        <f t="shared" si="4"/>
        <v>-2.1672560008300934</v>
      </c>
      <c r="W24" s="215">
        <f t="shared" si="4"/>
        <v>-2.0005440007662401</v>
      </c>
      <c r="X24" s="215">
        <f t="shared" si="4"/>
        <v>-1.8338320007023867</v>
      </c>
      <c r="Y24" s="215">
        <f t="shared" si="4"/>
        <v>-1.6671200006385334</v>
      </c>
      <c r="Z24" s="215">
        <f t="shared" si="4"/>
        <v>-1.50040800057468</v>
      </c>
      <c r="AA24" s="215">
        <f t="shared" si="4"/>
        <v>-1.3336960005108267</v>
      </c>
      <c r="AB24" s="215">
        <f t="shared" si="4"/>
        <v>-1.1669840004469734</v>
      </c>
      <c r="AC24" s="215">
        <f t="shared" si="4"/>
        <v>-1.00027200038312</v>
      </c>
      <c r="AD24" s="215">
        <f t="shared" si="4"/>
        <v>-0.83356000031926669</v>
      </c>
      <c r="AE24" s="215">
        <f t="shared" si="4"/>
        <v>-0.66684800025541335</v>
      </c>
      <c r="AF24" s="215">
        <f t="shared" si="4"/>
        <v>-0.50013600019156002</v>
      </c>
      <c r="AG24" s="215">
        <f t="shared" si="4"/>
        <v>-0.33342400012770668</v>
      </c>
      <c r="AH24" s="215">
        <f t="shared" si="4"/>
        <v>-0.16671200006385334</v>
      </c>
      <c r="AI24" s="215">
        <f>'Build-No-Build'!F85</f>
        <v>0</v>
      </c>
    </row>
    <row r="25" spans="1:35" ht="15" x14ac:dyDescent="0.25">
      <c r="A25" s="480" t="s">
        <v>2</v>
      </c>
      <c r="B25" s="481" t="s">
        <v>257</v>
      </c>
      <c r="C25" s="482" t="s">
        <v>99</v>
      </c>
      <c r="D25" s="488">
        <f t="shared" si="0"/>
        <v>0.78656066677649505</v>
      </c>
      <c r="E25" s="488">
        <f>'Build-No-Build'!F25</f>
        <v>-23.596820003294852</v>
      </c>
      <c r="F25" s="488">
        <f t="shared" si="2"/>
        <v>-22.810259336518357</v>
      </c>
      <c r="G25" s="488">
        <f t="shared" si="4"/>
        <v>-22.023698669741862</v>
      </c>
      <c r="H25" s="488">
        <f t="shared" si="4"/>
        <v>-21.237138002965366</v>
      </c>
      <c r="I25" s="488">
        <f t="shared" si="4"/>
        <v>-20.450577336188871</v>
      </c>
      <c r="J25" s="488">
        <f t="shared" si="4"/>
        <v>-19.664016669412376</v>
      </c>
      <c r="K25" s="488">
        <f t="shared" si="4"/>
        <v>-18.877456002635881</v>
      </c>
      <c r="L25" s="488">
        <f t="shared" si="4"/>
        <v>-18.090895335859386</v>
      </c>
      <c r="M25" s="488">
        <f t="shared" si="4"/>
        <v>-17.304334669082891</v>
      </c>
      <c r="N25" s="488">
        <f t="shared" si="4"/>
        <v>-16.517774002306396</v>
      </c>
      <c r="O25" s="488">
        <f t="shared" si="4"/>
        <v>-15.731213335529901</v>
      </c>
      <c r="P25" s="488">
        <f t="shared" si="4"/>
        <v>-14.944652668753406</v>
      </c>
      <c r="Q25" s="488">
        <f t="shared" si="4"/>
        <v>-14.158092001976911</v>
      </c>
      <c r="R25" s="488">
        <f t="shared" si="4"/>
        <v>-13.371531335200416</v>
      </c>
      <c r="S25" s="488">
        <f t="shared" si="4"/>
        <v>-12.584970668423921</v>
      </c>
      <c r="T25" s="488">
        <f t="shared" si="4"/>
        <v>-11.798410001647426</v>
      </c>
      <c r="U25" s="488">
        <f t="shared" si="4"/>
        <v>-11.011849334870931</v>
      </c>
      <c r="V25" s="488">
        <f t="shared" si="4"/>
        <v>-10.225288668094436</v>
      </c>
      <c r="W25" s="488">
        <f t="shared" si="4"/>
        <v>-9.4387280013179407</v>
      </c>
      <c r="X25" s="488">
        <f t="shared" si="4"/>
        <v>-8.6521673345414456</v>
      </c>
      <c r="Y25" s="488">
        <f t="shared" si="4"/>
        <v>-7.8656066677649505</v>
      </c>
      <c r="Z25" s="488">
        <f t="shared" si="4"/>
        <v>-7.0790460009884555</v>
      </c>
      <c r="AA25" s="488">
        <f t="shared" si="4"/>
        <v>-6.2924853342119604</v>
      </c>
      <c r="AB25" s="488">
        <f t="shared" si="4"/>
        <v>-5.5059246674354654</v>
      </c>
      <c r="AC25" s="488">
        <f t="shared" si="4"/>
        <v>-4.7193640006589703</v>
      </c>
      <c r="AD25" s="488">
        <f t="shared" si="4"/>
        <v>-3.9328033338824753</v>
      </c>
      <c r="AE25" s="488">
        <f t="shared" si="4"/>
        <v>-3.1462426671059802</v>
      </c>
      <c r="AF25" s="488">
        <f t="shared" si="4"/>
        <v>-2.3596820003294852</v>
      </c>
      <c r="AG25" s="488">
        <f t="shared" si="4"/>
        <v>-1.5731213335529901</v>
      </c>
      <c r="AH25" s="488">
        <f t="shared" si="4"/>
        <v>-0.78656066677649505</v>
      </c>
      <c r="AI25" s="483">
        <f>'Build-No-Build'!F86</f>
        <v>0</v>
      </c>
    </row>
    <row r="26" spans="1:35" ht="15" x14ac:dyDescent="0.25">
      <c r="A26" s="459" t="s">
        <v>2</v>
      </c>
      <c r="B26" s="459" t="s">
        <v>261</v>
      </c>
      <c r="C26" s="460" t="s">
        <v>0</v>
      </c>
      <c r="D26" s="216">
        <f t="shared" si="0"/>
        <v>3830.1493992316623</v>
      </c>
      <c r="E26" s="216">
        <f>'Build-No-Build'!F26</f>
        <v>-127900.21842000002</v>
      </c>
      <c r="F26" s="216">
        <f t="shared" si="2"/>
        <v>-124070.06902076835</v>
      </c>
      <c r="G26" s="216">
        <f t="shared" si="4"/>
        <v>-120239.91962153668</v>
      </c>
      <c r="H26" s="216">
        <f t="shared" si="4"/>
        <v>-116409.77022230501</v>
      </c>
      <c r="I26" s="216">
        <f t="shared" si="4"/>
        <v>-112579.62082307335</v>
      </c>
      <c r="J26" s="216">
        <f t="shared" si="4"/>
        <v>-108749.47142384168</v>
      </c>
      <c r="K26" s="216">
        <f t="shared" si="4"/>
        <v>-104919.32202461001</v>
      </c>
      <c r="L26" s="216">
        <f t="shared" si="4"/>
        <v>-101089.17262537834</v>
      </c>
      <c r="M26" s="216">
        <f t="shared" si="4"/>
        <v>-97259.023226146674</v>
      </c>
      <c r="N26" s="216">
        <f t="shared" si="4"/>
        <v>-93428.873826915005</v>
      </c>
      <c r="O26" s="216">
        <f t="shared" si="4"/>
        <v>-89598.724427683337</v>
      </c>
      <c r="P26" s="216">
        <f t="shared" si="4"/>
        <v>-85768.575028451669</v>
      </c>
      <c r="Q26" s="216">
        <f t="shared" si="4"/>
        <v>-81938.425629220001</v>
      </c>
      <c r="R26" s="216">
        <f t="shared" si="4"/>
        <v>-78108.276229988332</v>
      </c>
      <c r="S26" s="216">
        <f t="shared" si="4"/>
        <v>-74278.126830756664</v>
      </c>
      <c r="T26" s="216">
        <f t="shared" si="4"/>
        <v>-70447.977431524996</v>
      </c>
      <c r="U26" s="216">
        <f t="shared" si="4"/>
        <v>-66617.828032293328</v>
      </c>
      <c r="V26" s="216">
        <f t="shared" si="4"/>
        <v>-62787.678633061667</v>
      </c>
      <c r="W26" s="216">
        <f t="shared" si="4"/>
        <v>-58957.529233830006</v>
      </c>
      <c r="X26" s="216">
        <f t="shared" si="4"/>
        <v>-55127.379834598345</v>
      </c>
      <c r="Y26" s="216">
        <f t="shared" si="4"/>
        <v>-51297.230435366684</v>
      </c>
      <c r="Z26" s="216">
        <f t="shared" si="4"/>
        <v>-47467.081036135023</v>
      </c>
      <c r="AA26" s="216">
        <f t="shared" si="4"/>
        <v>-43636.931636903362</v>
      </c>
      <c r="AB26" s="216">
        <f t="shared" si="4"/>
        <v>-39806.782237671701</v>
      </c>
      <c r="AC26" s="216">
        <f t="shared" si="4"/>
        <v>-35976.63283844004</v>
      </c>
      <c r="AD26" s="216">
        <f t="shared" si="4"/>
        <v>-32146.483439208379</v>
      </c>
      <c r="AE26" s="216">
        <f t="shared" si="4"/>
        <v>-28316.334039976718</v>
      </c>
      <c r="AF26" s="216">
        <f t="shared" si="4"/>
        <v>-24486.184640745058</v>
      </c>
      <c r="AG26" s="216">
        <f t="shared" si="4"/>
        <v>-20656.035241513397</v>
      </c>
      <c r="AH26" s="216">
        <f t="shared" si="4"/>
        <v>-16825.885842281736</v>
      </c>
      <c r="AI26" s="216">
        <f>'Build-No-Build'!F87</f>
        <v>-12995.736443050153</v>
      </c>
    </row>
    <row r="27" spans="1:35" ht="15" x14ac:dyDescent="0.25">
      <c r="A27" s="459" t="s">
        <v>2</v>
      </c>
      <c r="B27" s="459" t="s">
        <v>261</v>
      </c>
      <c r="C27" s="460" t="s">
        <v>451</v>
      </c>
      <c r="D27" s="216">
        <f t="shared" si="0"/>
        <v>4379.9866528093344</v>
      </c>
      <c r="E27" s="216">
        <f>'Build-No-Build'!F27</f>
        <v>-140443.90594000003</v>
      </c>
      <c r="F27" s="216">
        <f t="shared" si="2"/>
        <v>-136063.91928719069</v>
      </c>
      <c r="G27" s="216">
        <f t="shared" si="4"/>
        <v>-131683.93263438134</v>
      </c>
      <c r="H27" s="216">
        <f t="shared" si="4"/>
        <v>-127303.945981572</v>
      </c>
      <c r="I27" s="216">
        <f t="shared" si="4"/>
        <v>-122923.95932876266</v>
      </c>
      <c r="J27" s="216">
        <f t="shared" si="4"/>
        <v>-118543.97267595332</v>
      </c>
      <c r="K27" s="216">
        <f t="shared" si="4"/>
        <v>-114163.98602314398</v>
      </c>
      <c r="L27" s="216">
        <f t="shared" si="4"/>
        <v>-109783.99937033464</v>
      </c>
      <c r="M27" s="216">
        <f t="shared" si="4"/>
        <v>-105404.0127175253</v>
      </c>
      <c r="N27" s="216">
        <f t="shared" si="4"/>
        <v>-101024.02606471596</v>
      </c>
      <c r="O27" s="216">
        <f t="shared" si="4"/>
        <v>-96644.039411906619</v>
      </c>
      <c r="P27" s="216">
        <f t="shared" si="4"/>
        <v>-92264.052759097278</v>
      </c>
      <c r="Q27" s="216">
        <f t="shared" si="4"/>
        <v>-87884.066106287937</v>
      </c>
      <c r="R27" s="216">
        <f t="shared" si="4"/>
        <v>-83504.079453478596</v>
      </c>
      <c r="S27" s="216">
        <f t="shared" si="4"/>
        <v>-79124.092800669256</v>
      </c>
      <c r="T27" s="216">
        <f t="shared" si="4"/>
        <v>-74744.106147859915</v>
      </c>
      <c r="U27" s="216">
        <f t="shared" si="4"/>
        <v>-70364.119495050574</v>
      </c>
      <c r="V27" s="216">
        <f t="shared" si="4"/>
        <v>-65984.132842241233</v>
      </c>
      <c r="W27" s="216">
        <f t="shared" si="4"/>
        <v>-61604.1461894319</v>
      </c>
      <c r="X27" s="216">
        <f t="shared" si="4"/>
        <v>-57224.159536622567</v>
      </c>
      <c r="Y27" s="216">
        <f t="shared" si="4"/>
        <v>-52844.172883813233</v>
      </c>
      <c r="Z27" s="216">
        <f t="shared" si="4"/>
        <v>-48464.1862310039</v>
      </c>
      <c r="AA27" s="216">
        <f t="shared" si="4"/>
        <v>-44084.199578194566</v>
      </c>
      <c r="AB27" s="216">
        <f t="shared" si="4"/>
        <v>-39704.212925385233</v>
      </c>
      <c r="AC27" s="216">
        <f t="shared" si="4"/>
        <v>-35324.226272575899</v>
      </c>
      <c r="AD27" s="216">
        <f t="shared" si="4"/>
        <v>-30944.239619766566</v>
      </c>
      <c r="AE27" s="216">
        <f t="shared" si="4"/>
        <v>-26564.252966957232</v>
      </c>
      <c r="AF27" s="216">
        <f t="shared" si="4"/>
        <v>-22184.266314147899</v>
      </c>
      <c r="AG27" s="216">
        <f t="shared" si="4"/>
        <v>-17804.279661338565</v>
      </c>
      <c r="AH27" s="216">
        <f t="shared" si="4"/>
        <v>-13424.293008529232</v>
      </c>
      <c r="AI27" s="216">
        <f>'Build-No-Build'!F88</f>
        <v>-9044.3063557200203</v>
      </c>
    </row>
    <row r="28" spans="1:35" ht="15" x14ac:dyDescent="0.25">
      <c r="A28" s="459" t="s">
        <v>2</v>
      </c>
      <c r="B28" s="459" t="s">
        <v>261</v>
      </c>
      <c r="C28" s="460" t="s">
        <v>1</v>
      </c>
      <c r="D28" s="216">
        <f t="shared" si="0"/>
        <v>9756.8457461270973</v>
      </c>
      <c r="E28" s="216">
        <f>'Build-No-Build'!F28</f>
        <v>-236514.1591799999</v>
      </c>
      <c r="F28" s="216">
        <f t="shared" si="2"/>
        <v>-226757.3134338728</v>
      </c>
      <c r="G28" s="216">
        <f t="shared" si="4"/>
        <v>-217000.4676877457</v>
      </c>
      <c r="H28" s="216">
        <f t="shared" si="4"/>
        <v>-207243.62194161859</v>
      </c>
      <c r="I28" s="216">
        <f t="shared" si="4"/>
        <v>-197486.77619549149</v>
      </c>
      <c r="J28" s="216">
        <f t="shared" si="4"/>
        <v>-187729.93044936439</v>
      </c>
      <c r="K28" s="216">
        <f t="shared" si="4"/>
        <v>-177973.08470323728</v>
      </c>
      <c r="L28" s="216">
        <f t="shared" si="4"/>
        <v>-168216.23895711018</v>
      </c>
      <c r="M28" s="216">
        <f t="shared" si="4"/>
        <v>-158459.39321098308</v>
      </c>
      <c r="N28" s="216">
        <f t="shared" si="4"/>
        <v>-148702.54746485598</v>
      </c>
      <c r="O28" s="216">
        <f t="shared" si="4"/>
        <v>-138945.70171872887</v>
      </c>
      <c r="P28" s="216">
        <f t="shared" si="4"/>
        <v>-129188.85597260177</v>
      </c>
      <c r="Q28" s="216">
        <f t="shared" si="4"/>
        <v>-119432.01022647467</v>
      </c>
      <c r="R28" s="216">
        <f t="shared" si="4"/>
        <v>-109675.16448034756</v>
      </c>
      <c r="S28" s="216">
        <f t="shared" si="4"/>
        <v>-99918.318734220462</v>
      </c>
      <c r="T28" s="216">
        <f t="shared" si="4"/>
        <v>-90161.472988093359</v>
      </c>
      <c r="U28" s="216">
        <f t="shared" si="4"/>
        <v>-80404.627241966256</v>
      </c>
      <c r="V28" s="216">
        <f t="shared" si="4"/>
        <v>-70647.781495839154</v>
      </c>
      <c r="W28" s="216">
        <f t="shared" si="4"/>
        <v>-60890.935749712058</v>
      </c>
      <c r="X28" s="216">
        <f t="shared" si="4"/>
        <v>-51134.090003584963</v>
      </c>
      <c r="Y28" s="216">
        <f t="shared" si="4"/>
        <v>-41377.244257457867</v>
      </c>
      <c r="Z28" s="216">
        <f t="shared" si="4"/>
        <v>-31620.398511330772</v>
      </c>
      <c r="AA28" s="216">
        <f t="shared" si="4"/>
        <v>-21863.552765203676</v>
      </c>
      <c r="AB28" s="216">
        <f t="shared" si="4"/>
        <v>-12106.707019076579</v>
      </c>
      <c r="AC28" s="216">
        <f t="shared" si="4"/>
        <v>-2349.8612729494816</v>
      </c>
      <c r="AD28" s="216">
        <f t="shared" si="4"/>
        <v>7406.9844731776157</v>
      </c>
      <c r="AE28" s="216">
        <f t="shared" si="4"/>
        <v>17163.830219304713</v>
      </c>
      <c r="AF28" s="216">
        <f t="shared" si="4"/>
        <v>26920.675965431808</v>
      </c>
      <c r="AG28" s="216">
        <f t="shared" si="4"/>
        <v>36677.521711558904</v>
      </c>
      <c r="AH28" s="216">
        <f t="shared" si="4"/>
        <v>46434.367457685999</v>
      </c>
      <c r="AI28" s="216">
        <f>'Build-No-Build'!F89</f>
        <v>56191.213203812986</v>
      </c>
    </row>
    <row r="29" spans="1:35" ht="15" x14ac:dyDescent="0.25">
      <c r="A29" s="459" t="s">
        <v>2</v>
      </c>
      <c r="B29" s="459" t="s">
        <v>261</v>
      </c>
      <c r="C29" s="460" t="s">
        <v>452</v>
      </c>
      <c r="D29" s="216">
        <f t="shared" si="0"/>
        <v>4645.1344929587422</v>
      </c>
      <c r="E29" s="216">
        <f>'Build-No-Build'!F29</f>
        <v>-135479.47374000004</v>
      </c>
      <c r="F29" s="216">
        <f t="shared" si="2"/>
        <v>-130834.33924704131</v>
      </c>
      <c r="G29" s="216">
        <f t="shared" si="4"/>
        <v>-126189.20475408257</v>
      </c>
      <c r="H29" s="216">
        <f t="shared" si="4"/>
        <v>-121544.07026112384</v>
      </c>
      <c r="I29" s="216">
        <f t="shared" si="4"/>
        <v>-116898.9357681651</v>
      </c>
      <c r="J29" s="216">
        <f t="shared" si="4"/>
        <v>-112253.80127520637</v>
      </c>
      <c r="K29" s="216">
        <f t="shared" si="4"/>
        <v>-107608.66678224763</v>
      </c>
      <c r="L29" s="216">
        <f t="shared" si="4"/>
        <v>-102963.53228928889</v>
      </c>
      <c r="M29" s="216">
        <f t="shared" si="4"/>
        <v>-98318.397796330159</v>
      </c>
      <c r="N29" s="216">
        <f t="shared" si="4"/>
        <v>-93673.263303371423</v>
      </c>
      <c r="O29" s="216">
        <f t="shared" si="4"/>
        <v>-89028.128810412687</v>
      </c>
      <c r="P29" s="216">
        <f t="shared" si="4"/>
        <v>-84382.994317453951</v>
      </c>
      <c r="Q29" s="216">
        <f t="shared" si="4"/>
        <v>-79737.859824495215</v>
      </c>
      <c r="R29" s="216">
        <f t="shared" si="4"/>
        <v>-75092.72533153648</v>
      </c>
      <c r="S29" s="216">
        <f t="shared" si="4"/>
        <v>-70447.590838577744</v>
      </c>
      <c r="T29" s="216">
        <f t="shared" si="4"/>
        <v>-65802.456345619008</v>
      </c>
      <c r="U29" s="216">
        <f t="shared" si="4"/>
        <v>-61157.321852660265</v>
      </c>
      <c r="V29" s="216">
        <f t="shared" si="4"/>
        <v>-56512.187359701522</v>
      </c>
      <c r="W29" s="216">
        <f t="shared" si="4"/>
        <v>-51867.052866742779</v>
      </c>
      <c r="X29" s="216">
        <f t="shared" si="4"/>
        <v>-47221.918373784036</v>
      </c>
      <c r="Y29" s="216">
        <f t="shared" si="4"/>
        <v>-42576.783880825293</v>
      </c>
      <c r="Z29" s="216">
        <f t="shared" si="4"/>
        <v>-37931.64938786655</v>
      </c>
      <c r="AA29" s="216">
        <f t="shared" si="4"/>
        <v>-33286.514894907807</v>
      </c>
      <c r="AB29" s="216">
        <f t="shared" si="4"/>
        <v>-28641.380401949064</v>
      </c>
      <c r="AC29" s="216">
        <f t="shared" si="4"/>
        <v>-23996.24590899032</v>
      </c>
      <c r="AD29" s="216">
        <f t="shared" si="4"/>
        <v>-19351.111416031577</v>
      </c>
      <c r="AE29" s="216">
        <f t="shared" si="4"/>
        <v>-14705.976923072834</v>
      </c>
      <c r="AF29" s="216">
        <f t="shared" si="4"/>
        <v>-10060.842430114091</v>
      </c>
      <c r="AG29" s="216">
        <f t="shared" si="4"/>
        <v>-5415.7079371553491</v>
      </c>
      <c r="AH29" s="216">
        <f t="shared" si="4"/>
        <v>-770.57344419660694</v>
      </c>
      <c r="AI29" s="216">
        <f>'Build-No-Build'!F90</f>
        <v>3874.5610487622462</v>
      </c>
    </row>
    <row r="30" spans="1:35" ht="15" x14ac:dyDescent="0.25">
      <c r="A30" s="480" t="s">
        <v>2</v>
      </c>
      <c r="B30" s="481" t="s">
        <v>261</v>
      </c>
      <c r="C30" s="482" t="s">
        <v>99</v>
      </c>
      <c r="D30" s="488">
        <f t="shared" si="0"/>
        <v>22612.116291126833</v>
      </c>
      <c r="E30" s="488">
        <f>'Build-No-Build'!F30</f>
        <v>-640337.75728000002</v>
      </c>
      <c r="F30" s="488">
        <f t="shared" si="2"/>
        <v>-617725.6409888732</v>
      </c>
      <c r="G30" s="488">
        <f t="shared" si="4"/>
        <v>-595113.52469774638</v>
      </c>
      <c r="H30" s="488">
        <f t="shared" si="4"/>
        <v>-572501.40840661956</v>
      </c>
      <c r="I30" s="488">
        <f t="shared" si="4"/>
        <v>-549889.29211549275</v>
      </c>
      <c r="J30" s="488">
        <f t="shared" si="4"/>
        <v>-527277.17582436593</v>
      </c>
      <c r="K30" s="488">
        <f t="shared" si="4"/>
        <v>-504665.05953323911</v>
      </c>
      <c r="L30" s="488">
        <f t="shared" si="4"/>
        <v>-482052.94324211229</v>
      </c>
      <c r="M30" s="488">
        <f t="shared" si="4"/>
        <v>-459440.82695098547</v>
      </c>
      <c r="N30" s="488">
        <f t="shared" si="4"/>
        <v>-436828.71065985865</v>
      </c>
      <c r="O30" s="488">
        <f t="shared" si="4"/>
        <v>-414216.59436873184</v>
      </c>
      <c r="P30" s="488">
        <f t="shared" si="4"/>
        <v>-391604.47807760502</v>
      </c>
      <c r="Q30" s="488">
        <f t="shared" si="4"/>
        <v>-368992.3617864782</v>
      </c>
      <c r="R30" s="488">
        <f t="shared" si="4"/>
        <v>-346380.24549535138</v>
      </c>
      <c r="S30" s="488">
        <f t="shared" si="4"/>
        <v>-323768.12920422456</v>
      </c>
      <c r="T30" s="488">
        <f t="shared" si="4"/>
        <v>-301156.01291309774</v>
      </c>
      <c r="U30" s="488">
        <f t="shared" si="4"/>
        <v>-278543.89662197093</v>
      </c>
      <c r="V30" s="488">
        <f t="shared" si="4"/>
        <v>-255931.78033084411</v>
      </c>
      <c r="W30" s="488">
        <f t="shared" si="4"/>
        <v>-233319.66403971729</v>
      </c>
      <c r="X30" s="488">
        <f t="shared" si="4"/>
        <v>-210707.54774859047</v>
      </c>
      <c r="Y30" s="488">
        <f t="shared" si="4"/>
        <v>-188095.43145746365</v>
      </c>
      <c r="Z30" s="488">
        <f t="shared" si="4"/>
        <v>-165483.31516633683</v>
      </c>
      <c r="AA30" s="488">
        <f t="shared" si="4"/>
        <v>-142871.19887521002</v>
      </c>
      <c r="AB30" s="488">
        <f t="shared" si="4"/>
        <v>-120259.08258408318</v>
      </c>
      <c r="AC30" s="488">
        <f t="shared" si="4"/>
        <v>-97646.966292956349</v>
      </c>
      <c r="AD30" s="488">
        <f t="shared" si="4"/>
        <v>-75034.850001829516</v>
      </c>
      <c r="AE30" s="488">
        <f t="shared" si="4"/>
        <v>-52422.733710702683</v>
      </c>
      <c r="AF30" s="488">
        <f t="shared" si="4"/>
        <v>-29810.61741957585</v>
      </c>
      <c r="AG30" s="488">
        <f t="shared" si="4"/>
        <v>-7198.5011284490174</v>
      </c>
      <c r="AH30" s="488">
        <f t="shared" si="4"/>
        <v>15413.615162677816</v>
      </c>
      <c r="AI30" s="483">
        <f>'Build-No-Build'!F91</f>
        <v>38025.731453805056</v>
      </c>
    </row>
    <row r="31" spans="1:35" ht="15" x14ac:dyDescent="0.25">
      <c r="A31" s="473" t="s">
        <v>2</v>
      </c>
      <c r="B31" s="473" t="s">
        <v>262</v>
      </c>
      <c r="C31" s="474" t="s">
        <v>0</v>
      </c>
      <c r="D31" s="215">
        <f t="shared" si="0"/>
        <v>-430.1560094350051</v>
      </c>
      <c r="E31" s="215">
        <f>'Build-No-Build'!F31</f>
        <v>-91.05616000000083</v>
      </c>
      <c r="F31" s="215">
        <f t="shared" si="2"/>
        <v>-521.21216943500599</v>
      </c>
      <c r="G31" s="215">
        <f t="shared" si="4"/>
        <v>-951.36817887001109</v>
      </c>
      <c r="H31" s="215">
        <f t="shared" si="4"/>
        <v>-1381.5241883050162</v>
      </c>
      <c r="I31" s="215">
        <f t="shared" si="4"/>
        <v>-1811.6801977400214</v>
      </c>
      <c r="J31" s="215">
        <f t="shared" si="4"/>
        <v>-2241.8362071750266</v>
      </c>
      <c r="K31" s="215">
        <f t="shared" si="4"/>
        <v>-2671.9922166100318</v>
      </c>
      <c r="L31" s="215">
        <f t="shared" si="4"/>
        <v>-3102.1482260450371</v>
      </c>
      <c r="M31" s="215">
        <f t="shared" si="4"/>
        <v>-3532.3042354800423</v>
      </c>
      <c r="N31" s="215">
        <f t="shared" si="4"/>
        <v>-3962.4602449150475</v>
      </c>
      <c r="O31" s="215">
        <f t="shared" si="4"/>
        <v>-4392.6162543500523</v>
      </c>
      <c r="P31" s="215">
        <f t="shared" si="4"/>
        <v>-4822.7722637850575</v>
      </c>
      <c r="Q31" s="215">
        <f t="shared" si="4"/>
        <v>-5252.9282732200627</v>
      </c>
      <c r="R31" s="215">
        <f t="shared" si="4"/>
        <v>-5683.0842826550679</v>
      </c>
      <c r="S31" s="215">
        <f t="shared" si="4"/>
        <v>-6113.2402920900731</v>
      </c>
      <c r="T31" s="215">
        <f t="shared" si="4"/>
        <v>-6543.3963015250783</v>
      </c>
      <c r="U31" s="215">
        <f t="shared" si="4"/>
        <v>-6973.5523109600836</v>
      </c>
      <c r="V31" s="215">
        <f t="shared" si="4"/>
        <v>-7403.7083203950888</v>
      </c>
      <c r="W31" s="215">
        <f t="shared" si="4"/>
        <v>-7833.864329830094</v>
      </c>
      <c r="X31" s="215">
        <f t="shared" si="4"/>
        <v>-8264.0203392650983</v>
      </c>
      <c r="Y31" s="215">
        <f t="shared" si="4"/>
        <v>-8694.1763487001026</v>
      </c>
      <c r="Z31" s="215">
        <f t="shared" si="4"/>
        <v>-9124.3323581351069</v>
      </c>
      <c r="AA31" s="215">
        <f t="shared" si="4"/>
        <v>-9554.4883675701112</v>
      </c>
      <c r="AB31" s="215">
        <f t="shared" si="4"/>
        <v>-9984.6443770051155</v>
      </c>
      <c r="AC31" s="215">
        <f t="shared" si="4"/>
        <v>-10414.80038644012</v>
      </c>
      <c r="AD31" s="215">
        <f t="shared" si="4"/>
        <v>-10844.956395875124</v>
      </c>
      <c r="AE31" s="215">
        <f t="shared" si="4"/>
        <v>-11275.112405310128</v>
      </c>
      <c r="AF31" s="215">
        <f t="shared" si="4"/>
        <v>-11705.268414745133</v>
      </c>
      <c r="AG31" s="215">
        <f t="shared" si="4"/>
        <v>-12135.424424180137</v>
      </c>
      <c r="AH31" s="215">
        <f t="shared" si="4"/>
        <v>-12565.580433615141</v>
      </c>
      <c r="AI31" s="215">
        <f>'Build-No-Build'!F92</f>
        <v>-12995.736443050153</v>
      </c>
    </row>
    <row r="32" spans="1:35" ht="15" x14ac:dyDescent="0.25">
      <c r="A32" s="473" t="s">
        <v>2</v>
      </c>
      <c r="B32" s="473" t="s">
        <v>262</v>
      </c>
      <c r="C32" s="474" t="s">
        <v>451</v>
      </c>
      <c r="D32" s="215">
        <f t="shared" si="0"/>
        <v>-301.17908319066737</v>
      </c>
      <c r="E32" s="215">
        <f>'Build-No-Build'!F32</f>
        <v>-8.9338599999999069</v>
      </c>
      <c r="F32" s="215">
        <f t="shared" si="2"/>
        <v>-310.11294319066729</v>
      </c>
      <c r="G32" s="215">
        <f t="shared" si="4"/>
        <v>-611.29202638133461</v>
      </c>
      <c r="H32" s="215">
        <f t="shared" si="4"/>
        <v>-912.47110957200198</v>
      </c>
      <c r="I32" s="215">
        <f t="shared" si="4"/>
        <v>-1213.6501927626693</v>
      </c>
      <c r="J32" s="215">
        <f t="shared" si="4"/>
        <v>-1514.8292759533367</v>
      </c>
      <c r="K32" s="215">
        <f t="shared" si="4"/>
        <v>-1816.0083591440041</v>
      </c>
      <c r="L32" s="215">
        <f t="shared" si="4"/>
        <v>-2117.1874423346717</v>
      </c>
      <c r="M32" s="215">
        <f t="shared" si="4"/>
        <v>-2418.3665255253391</v>
      </c>
      <c r="N32" s="215">
        <f t="shared" si="4"/>
        <v>-2719.5456087160064</v>
      </c>
      <c r="O32" s="215">
        <f t="shared" si="4"/>
        <v>-3020.7246919066738</v>
      </c>
      <c r="P32" s="215">
        <f t="shared" si="4"/>
        <v>-3321.9037750973412</v>
      </c>
      <c r="Q32" s="215">
        <f t="shared" si="4"/>
        <v>-3623.0828582880085</v>
      </c>
      <c r="R32" s="215">
        <f t="shared" si="4"/>
        <v>-3924.2619414786759</v>
      </c>
      <c r="S32" s="215">
        <f t="shared" si="4"/>
        <v>-4225.4410246693433</v>
      </c>
      <c r="T32" s="215">
        <f t="shared" si="4"/>
        <v>-4526.6201078600106</v>
      </c>
      <c r="U32" s="215">
        <f t="shared" si="4"/>
        <v>-4827.799191050678</v>
      </c>
      <c r="V32" s="215">
        <f t="shared" si="4"/>
        <v>-5128.9782742413454</v>
      </c>
      <c r="W32" s="215">
        <f t="shared" si="4"/>
        <v>-5430.1573574320128</v>
      </c>
      <c r="X32" s="215">
        <f t="shared" si="4"/>
        <v>-5731.3364406226801</v>
      </c>
      <c r="Y32" s="215">
        <f t="shared" si="4"/>
        <v>-6032.5155238133475</v>
      </c>
      <c r="Z32" s="215">
        <f t="shared" si="4"/>
        <v>-6333.6946070040149</v>
      </c>
      <c r="AA32" s="215">
        <f t="shared" si="4"/>
        <v>-6634.8736901946822</v>
      </c>
      <c r="AB32" s="215">
        <f t="shared" si="4"/>
        <v>-6936.0527733853496</v>
      </c>
      <c r="AC32" s="215">
        <f t="shared" si="4"/>
        <v>-7237.231856576017</v>
      </c>
      <c r="AD32" s="215">
        <f t="shared" si="4"/>
        <v>-7538.4109397666844</v>
      </c>
      <c r="AE32" s="215">
        <f t="shared" si="4"/>
        <v>-7839.5900229573517</v>
      </c>
      <c r="AF32" s="215">
        <f t="shared" si="4"/>
        <v>-8140.7691061480191</v>
      </c>
      <c r="AG32" s="215">
        <f t="shared" ref="G32:AH41" si="5">AF32+$D32</f>
        <v>-8441.9481893386874</v>
      </c>
      <c r="AH32" s="215">
        <f t="shared" si="5"/>
        <v>-8743.1272725293547</v>
      </c>
      <c r="AI32" s="215">
        <f>'Build-No-Build'!F93</f>
        <v>-9044.3063557200203</v>
      </c>
    </row>
    <row r="33" spans="1:35" ht="15" x14ac:dyDescent="0.25">
      <c r="A33" s="473" t="s">
        <v>2</v>
      </c>
      <c r="B33" s="473" t="s">
        <v>262</v>
      </c>
      <c r="C33" s="474" t="s">
        <v>1</v>
      </c>
      <c r="D33" s="215">
        <f t="shared" si="0"/>
        <v>1872.8386627937662</v>
      </c>
      <c r="E33" s="215">
        <f>'Build-No-Build'!F33</f>
        <v>6.0533199999995446</v>
      </c>
      <c r="F33" s="215">
        <f t="shared" si="2"/>
        <v>1878.8919827937657</v>
      </c>
      <c r="G33" s="215">
        <f t="shared" si="5"/>
        <v>3751.7306455875319</v>
      </c>
      <c r="H33" s="215">
        <f t="shared" si="5"/>
        <v>5624.5693083812985</v>
      </c>
      <c r="I33" s="215">
        <f t="shared" si="5"/>
        <v>7497.4079711750646</v>
      </c>
      <c r="J33" s="215">
        <f t="shared" si="5"/>
        <v>9370.2466339688308</v>
      </c>
      <c r="K33" s="215">
        <f t="shared" si="5"/>
        <v>11243.085296762598</v>
      </c>
      <c r="L33" s="215">
        <f t="shared" si="5"/>
        <v>13115.923959556363</v>
      </c>
      <c r="M33" s="215">
        <f t="shared" si="5"/>
        <v>14988.762622350128</v>
      </c>
      <c r="N33" s="215">
        <f t="shared" si="5"/>
        <v>16861.601285143894</v>
      </c>
      <c r="O33" s="215">
        <f t="shared" si="5"/>
        <v>18734.439947937659</v>
      </c>
      <c r="P33" s="215">
        <f t="shared" si="5"/>
        <v>20607.278610731424</v>
      </c>
      <c r="Q33" s="215">
        <f t="shared" si="5"/>
        <v>22480.117273525189</v>
      </c>
      <c r="R33" s="215">
        <f t="shared" si="5"/>
        <v>24352.955936318955</v>
      </c>
      <c r="S33" s="215">
        <f t="shared" si="5"/>
        <v>26225.79459911272</v>
      </c>
      <c r="T33" s="215">
        <f t="shared" si="5"/>
        <v>28098.633261906485</v>
      </c>
      <c r="U33" s="215">
        <f t="shared" si="5"/>
        <v>29971.47192470025</v>
      </c>
      <c r="V33" s="215">
        <f t="shared" si="5"/>
        <v>31844.310587494016</v>
      </c>
      <c r="W33" s="215">
        <f t="shared" si="5"/>
        <v>33717.149250287781</v>
      </c>
      <c r="X33" s="215">
        <f t="shared" si="5"/>
        <v>35589.987913081546</v>
      </c>
      <c r="Y33" s="215">
        <f t="shared" si="5"/>
        <v>37462.826575875311</v>
      </c>
      <c r="Z33" s="215">
        <f t="shared" si="5"/>
        <v>39335.665238669077</v>
      </c>
      <c r="AA33" s="215">
        <f t="shared" si="5"/>
        <v>41208.503901462842</v>
      </c>
      <c r="AB33" s="215">
        <f t="shared" si="5"/>
        <v>43081.342564256607</v>
      </c>
      <c r="AC33" s="215">
        <f t="shared" si="5"/>
        <v>44954.181227050372</v>
      </c>
      <c r="AD33" s="215">
        <f t="shared" si="5"/>
        <v>46827.019889844138</v>
      </c>
      <c r="AE33" s="215">
        <f t="shared" si="5"/>
        <v>48699.858552637903</v>
      </c>
      <c r="AF33" s="215">
        <f t="shared" si="5"/>
        <v>50572.697215431668</v>
      </c>
      <c r="AG33" s="215">
        <f t="shared" si="5"/>
        <v>52445.535878225433</v>
      </c>
      <c r="AH33" s="215">
        <f t="shared" si="5"/>
        <v>54318.374541019199</v>
      </c>
      <c r="AI33" s="215">
        <f>'Build-No-Build'!F94</f>
        <v>56191.213203812986</v>
      </c>
    </row>
    <row r="34" spans="1:35" ht="15" x14ac:dyDescent="0.25">
      <c r="A34" s="473" t="s">
        <v>2</v>
      </c>
      <c r="B34" s="473" t="s">
        <v>262</v>
      </c>
      <c r="C34" s="474" t="s">
        <v>452</v>
      </c>
      <c r="D34" s="215">
        <f t="shared" si="0"/>
        <v>129.15151495874153</v>
      </c>
      <c r="E34" s="215">
        <f>'Build-No-Build'!F34</f>
        <v>1.5600000000001168E-2</v>
      </c>
      <c r="F34" s="215">
        <f t="shared" si="2"/>
        <v>129.16711495874154</v>
      </c>
      <c r="G34" s="215">
        <f t="shared" si="5"/>
        <v>258.31862991748307</v>
      </c>
      <c r="H34" s="215">
        <f t="shared" si="5"/>
        <v>387.47014487622459</v>
      </c>
      <c r="I34" s="215">
        <f t="shared" si="5"/>
        <v>516.62165983496607</v>
      </c>
      <c r="J34" s="215">
        <f t="shared" si="5"/>
        <v>645.77317479370754</v>
      </c>
      <c r="K34" s="215">
        <f t="shared" si="5"/>
        <v>774.92468975244901</v>
      </c>
      <c r="L34" s="215">
        <f t="shared" si="5"/>
        <v>904.07620471119048</v>
      </c>
      <c r="M34" s="215">
        <f t="shared" si="5"/>
        <v>1033.227719669932</v>
      </c>
      <c r="N34" s="215">
        <f t="shared" si="5"/>
        <v>1162.3792346286734</v>
      </c>
      <c r="O34" s="215">
        <f t="shared" si="5"/>
        <v>1291.5307495874149</v>
      </c>
      <c r="P34" s="215">
        <f t="shared" si="5"/>
        <v>1420.6822645461564</v>
      </c>
      <c r="Q34" s="215">
        <f t="shared" si="5"/>
        <v>1549.8337795048978</v>
      </c>
      <c r="R34" s="215">
        <f t="shared" si="5"/>
        <v>1678.9852944636393</v>
      </c>
      <c r="S34" s="215">
        <f t="shared" si="5"/>
        <v>1808.1368094223808</v>
      </c>
      <c r="T34" s="215">
        <f t="shared" si="5"/>
        <v>1937.2883243811223</v>
      </c>
      <c r="U34" s="215">
        <f t="shared" si="5"/>
        <v>2066.4398393398637</v>
      </c>
      <c r="V34" s="215">
        <f t="shared" si="5"/>
        <v>2195.5913542986054</v>
      </c>
      <c r="W34" s="215">
        <f t="shared" si="5"/>
        <v>2324.7428692573471</v>
      </c>
      <c r="X34" s="215">
        <f t="shared" si="5"/>
        <v>2453.8943842160888</v>
      </c>
      <c r="Y34" s="215">
        <f t="shared" si="5"/>
        <v>2583.0458991748305</v>
      </c>
      <c r="Z34" s="215">
        <f t="shared" si="5"/>
        <v>2712.1974141335722</v>
      </c>
      <c r="AA34" s="215">
        <f t="shared" si="5"/>
        <v>2841.3489290923139</v>
      </c>
      <c r="AB34" s="215">
        <f t="shared" si="5"/>
        <v>2970.5004440510556</v>
      </c>
      <c r="AC34" s="215">
        <f t="shared" si="5"/>
        <v>3099.6519590097973</v>
      </c>
      <c r="AD34" s="215">
        <f t="shared" si="5"/>
        <v>3228.803473968539</v>
      </c>
      <c r="AE34" s="215">
        <f t="shared" si="5"/>
        <v>3357.9549889272807</v>
      </c>
      <c r="AF34" s="215">
        <f t="shared" si="5"/>
        <v>3487.1065038860224</v>
      </c>
      <c r="AG34" s="215">
        <f t="shared" si="5"/>
        <v>3616.2580188447641</v>
      </c>
      <c r="AH34" s="215">
        <f t="shared" si="5"/>
        <v>3745.4095338035058</v>
      </c>
      <c r="AI34" s="215">
        <f>'Build-No-Build'!F95</f>
        <v>3874.5610487622462</v>
      </c>
    </row>
    <row r="35" spans="1:35" ht="15" x14ac:dyDescent="0.25">
      <c r="A35" s="480" t="s">
        <v>2</v>
      </c>
      <c r="B35" s="481" t="s">
        <v>262</v>
      </c>
      <c r="C35" s="482" t="s">
        <v>99</v>
      </c>
      <c r="D35" s="488">
        <f t="shared" si="0"/>
        <v>1270.6550851268353</v>
      </c>
      <c r="E35" s="488">
        <f>'Build-No-Build'!F35</f>
        <v>-93.921100000001189</v>
      </c>
      <c r="F35" s="488">
        <f t="shared" si="2"/>
        <v>1176.7339851268341</v>
      </c>
      <c r="G35" s="488">
        <f t="shared" si="5"/>
        <v>2447.3890702536692</v>
      </c>
      <c r="H35" s="488">
        <f t="shared" si="5"/>
        <v>3718.0441553805044</v>
      </c>
      <c r="I35" s="488">
        <f t="shared" si="5"/>
        <v>4988.6992405073397</v>
      </c>
      <c r="J35" s="488">
        <f t="shared" si="5"/>
        <v>6259.3543256341745</v>
      </c>
      <c r="K35" s="488">
        <f t="shared" si="5"/>
        <v>7530.0094107610093</v>
      </c>
      <c r="L35" s="488">
        <f t="shared" si="5"/>
        <v>8800.6644958878442</v>
      </c>
      <c r="M35" s="488">
        <f t="shared" si="5"/>
        <v>10071.319581014679</v>
      </c>
      <c r="N35" s="488">
        <f t="shared" si="5"/>
        <v>11341.974666141514</v>
      </c>
      <c r="O35" s="488">
        <f t="shared" si="5"/>
        <v>12612.629751268349</v>
      </c>
      <c r="P35" s="488">
        <f t="shared" si="5"/>
        <v>13883.284836395183</v>
      </c>
      <c r="Q35" s="488">
        <f t="shared" si="5"/>
        <v>15153.939921522018</v>
      </c>
      <c r="R35" s="488">
        <f t="shared" si="5"/>
        <v>16424.595006648855</v>
      </c>
      <c r="S35" s="488">
        <f t="shared" si="5"/>
        <v>17695.250091775692</v>
      </c>
      <c r="T35" s="488">
        <f t="shared" si="5"/>
        <v>18965.905176902528</v>
      </c>
      <c r="U35" s="488">
        <f t="shared" si="5"/>
        <v>20236.560262029365</v>
      </c>
      <c r="V35" s="488">
        <f t="shared" si="5"/>
        <v>21507.215347156201</v>
      </c>
      <c r="W35" s="488">
        <f t="shared" si="5"/>
        <v>22777.870432283038</v>
      </c>
      <c r="X35" s="488">
        <f t="shared" si="5"/>
        <v>24048.525517409875</v>
      </c>
      <c r="Y35" s="488">
        <f t="shared" si="5"/>
        <v>25319.180602536711</v>
      </c>
      <c r="Z35" s="488">
        <f t="shared" si="5"/>
        <v>26589.835687663548</v>
      </c>
      <c r="AA35" s="488">
        <f t="shared" si="5"/>
        <v>27860.490772790385</v>
      </c>
      <c r="AB35" s="488">
        <f t="shared" si="5"/>
        <v>29131.145857917221</v>
      </c>
      <c r="AC35" s="488">
        <f t="shared" si="5"/>
        <v>30401.800943044058</v>
      </c>
      <c r="AD35" s="488">
        <f t="shared" si="5"/>
        <v>31672.456028170895</v>
      </c>
      <c r="AE35" s="488">
        <f t="shared" si="5"/>
        <v>32943.111113297731</v>
      </c>
      <c r="AF35" s="488">
        <f t="shared" si="5"/>
        <v>34213.766198424564</v>
      </c>
      <c r="AG35" s="488">
        <f t="shared" si="5"/>
        <v>35484.421283551397</v>
      </c>
      <c r="AH35" s="488">
        <f t="shared" si="5"/>
        <v>36755.07636867823</v>
      </c>
      <c r="AI35" s="483">
        <f>'Build-No-Build'!F96</f>
        <v>38025.731453805056</v>
      </c>
    </row>
    <row r="36" spans="1:35" ht="15" x14ac:dyDescent="0.25">
      <c r="A36" s="475" t="s">
        <v>3</v>
      </c>
      <c r="B36" s="476" t="s">
        <v>257</v>
      </c>
      <c r="C36" s="477" t="s">
        <v>0</v>
      </c>
      <c r="D36" s="486">
        <f t="shared" si="0"/>
        <v>211.50611733333304</v>
      </c>
      <c r="E36" s="486">
        <f>'Build-No-Build'!F36</f>
        <v>-6345.1835199999914</v>
      </c>
      <c r="F36" s="486">
        <f t="shared" si="2"/>
        <v>-6133.6774026666581</v>
      </c>
      <c r="G36" s="486">
        <f t="shared" si="5"/>
        <v>-5922.1712853333247</v>
      </c>
      <c r="H36" s="486">
        <f t="shared" si="5"/>
        <v>-5710.6651679999914</v>
      </c>
      <c r="I36" s="486">
        <f t="shared" si="5"/>
        <v>-5499.159050666658</v>
      </c>
      <c r="J36" s="486">
        <f t="shared" si="5"/>
        <v>-5287.6529333333247</v>
      </c>
      <c r="K36" s="486">
        <f t="shared" si="5"/>
        <v>-5076.1468159999913</v>
      </c>
      <c r="L36" s="486">
        <f t="shared" si="5"/>
        <v>-4864.640698666658</v>
      </c>
      <c r="M36" s="486">
        <f t="shared" si="5"/>
        <v>-4653.1345813333246</v>
      </c>
      <c r="N36" s="486">
        <f t="shared" si="5"/>
        <v>-4441.6284639999913</v>
      </c>
      <c r="O36" s="486">
        <f t="shared" si="5"/>
        <v>-4230.1223466666579</v>
      </c>
      <c r="P36" s="486">
        <f t="shared" si="5"/>
        <v>-4018.616229333325</v>
      </c>
      <c r="Q36" s="486">
        <f t="shared" si="5"/>
        <v>-3807.1101119999921</v>
      </c>
      <c r="R36" s="486">
        <f t="shared" si="5"/>
        <v>-3595.6039946666592</v>
      </c>
      <c r="S36" s="486">
        <f t="shared" si="5"/>
        <v>-3384.0978773333263</v>
      </c>
      <c r="T36" s="486">
        <f t="shared" si="5"/>
        <v>-3172.5917599999934</v>
      </c>
      <c r="U36" s="486">
        <f t="shared" si="5"/>
        <v>-2961.0856426666605</v>
      </c>
      <c r="V36" s="486">
        <f t="shared" si="5"/>
        <v>-2749.5795253333276</v>
      </c>
      <c r="W36" s="486">
        <f t="shared" si="5"/>
        <v>-2538.0734079999947</v>
      </c>
      <c r="X36" s="486">
        <f t="shared" si="5"/>
        <v>-2326.5672906666618</v>
      </c>
      <c r="Y36" s="486">
        <f t="shared" si="5"/>
        <v>-2115.061173333329</v>
      </c>
      <c r="Z36" s="486">
        <f t="shared" si="5"/>
        <v>-1903.5550559999958</v>
      </c>
      <c r="AA36" s="486">
        <f t="shared" si="5"/>
        <v>-1692.0489386666627</v>
      </c>
      <c r="AB36" s="486">
        <f t="shared" si="5"/>
        <v>-1480.5428213333296</v>
      </c>
      <c r="AC36" s="486">
        <f t="shared" si="5"/>
        <v>-1269.0367039999965</v>
      </c>
      <c r="AD36" s="486">
        <f t="shared" si="5"/>
        <v>-1057.5305866666633</v>
      </c>
      <c r="AE36" s="486">
        <f t="shared" si="5"/>
        <v>-846.02446933333033</v>
      </c>
      <c r="AF36" s="486">
        <f t="shared" si="5"/>
        <v>-634.51835199999732</v>
      </c>
      <c r="AG36" s="486">
        <f t="shared" si="5"/>
        <v>-423.01223466666431</v>
      </c>
      <c r="AH36" s="486">
        <f t="shared" si="5"/>
        <v>-211.50611733333128</v>
      </c>
      <c r="AI36" s="486">
        <f>'Build-No-Build'!F97</f>
        <v>0</v>
      </c>
    </row>
    <row r="37" spans="1:35" ht="15" x14ac:dyDescent="0.25">
      <c r="A37" s="475" t="s">
        <v>3</v>
      </c>
      <c r="B37" s="475" t="s">
        <v>257</v>
      </c>
      <c r="C37" s="477" t="s">
        <v>451</v>
      </c>
      <c r="D37" s="486">
        <f t="shared" si="0"/>
        <v>503.14328133325517</v>
      </c>
      <c r="E37" s="486">
        <f>'Build-No-Build'!F37</f>
        <v>-15094.298439997656</v>
      </c>
      <c r="F37" s="486">
        <f t="shared" si="2"/>
        <v>-14591.1551586644</v>
      </c>
      <c r="G37" s="486">
        <f t="shared" si="5"/>
        <v>-14088.011877331144</v>
      </c>
      <c r="H37" s="486">
        <f t="shared" si="5"/>
        <v>-13584.868595997888</v>
      </c>
      <c r="I37" s="486">
        <f t="shared" si="5"/>
        <v>-13081.725314664633</v>
      </c>
      <c r="J37" s="486">
        <f t="shared" si="5"/>
        <v>-12578.582033331377</v>
      </c>
      <c r="K37" s="486">
        <f t="shared" si="5"/>
        <v>-12075.438751998121</v>
      </c>
      <c r="L37" s="486">
        <f t="shared" si="5"/>
        <v>-11572.295470664865</v>
      </c>
      <c r="M37" s="486">
        <f t="shared" si="5"/>
        <v>-11069.152189331609</v>
      </c>
      <c r="N37" s="486">
        <f t="shared" si="5"/>
        <v>-10566.008907998354</v>
      </c>
      <c r="O37" s="486">
        <f t="shared" si="5"/>
        <v>-10062.865626665098</v>
      </c>
      <c r="P37" s="486">
        <f t="shared" si="5"/>
        <v>-9559.722345331842</v>
      </c>
      <c r="Q37" s="486">
        <f t="shared" si="5"/>
        <v>-9056.5790639985862</v>
      </c>
      <c r="R37" s="486">
        <f t="shared" si="5"/>
        <v>-8553.4357826653304</v>
      </c>
      <c r="S37" s="486">
        <f t="shared" si="5"/>
        <v>-8050.2925013320755</v>
      </c>
      <c r="T37" s="486">
        <f t="shared" si="5"/>
        <v>-7547.1492199988206</v>
      </c>
      <c r="U37" s="486">
        <f t="shared" si="5"/>
        <v>-7044.0059386655657</v>
      </c>
      <c r="V37" s="486">
        <f t="shared" si="5"/>
        <v>-6540.8626573323108</v>
      </c>
      <c r="W37" s="486">
        <f t="shared" si="5"/>
        <v>-6037.719375999056</v>
      </c>
      <c r="X37" s="486">
        <f t="shared" si="5"/>
        <v>-5534.5760946658011</v>
      </c>
      <c r="Y37" s="486">
        <f t="shared" si="5"/>
        <v>-5031.4328133325462</v>
      </c>
      <c r="Z37" s="486">
        <f t="shared" si="5"/>
        <v>-4528.2895319992913</v>
      </c>
      <c r="AA37" s="486">
        <f t="shared" si="5"/>
        <v>-4025.1462506660359</v>
      </c>
      <c r="AB37" s="486">
        <f t="shared" si="5"/>
        <v>-3522.0029693327806</v>
      </c>
      <c r="AC37" s="486">
        <f t="shared" si="5"/>
        <v>-3018.8596879995252</v>
      </c>
      <c r="AD37" s="486">
        <f t="shared" si="5"/>
        <v>-2515.7164066662699</v>
      </c>
      <c r="AE37" s="486">
        <f t="shared" si="5"/>
        <v>-2012.5731253330148</v>
      </c>
      <c r="AF37" s="486">
        <f t="shared" si="5"/>
        <v>-1509.4298439997597</v>
      </c>
      <c r="AG37" s="486">
        <f t="shared" si="5"/>
        <v>-1006.2865626665046</v>
      </c>
      <c r="AH37" s="486">
        <f t="shared" si="5"/>
        <v>-503.14328133324938</v>
      </c>
      <c r="AI37" s="486">
        <f>'Build-No-Build'!F98</f>
        <v>0</v>
      </c>
    </row>
    <row r="38" spans="1:35" ht="15" x14ac:dyDescent="0.25">
      <c r="A38" s="475" t="s">
        <v>3</v>
      </c>
      <c r="B38" s="475" t="s">
        <v>257</v>
      </c>
      <c r="C38" s="477" t="s">
        <v>1</v>
      </c>
      <c r="D38" s="486">
        <f t="shared" ref="D38:D65" si="6">(AI38-E38)/30</f>
        <v>297.35948666658561</v>
      </c>
      <c r="E38" s="486">
        <f>'Build-No-Build'!F38</f>
        <v>-8920.7845999975689</v>
      </c>
      <c r="F38" s="486">
        <f t="shared" si="2"/>
        <v>-8623.4251133309826</v>
      </c>
      <c r="G38" s="486">
        <f t="shared" si="5"/>
        <v>-8326.0656266643964</v>
      </c>
      <c r="H38" s="486">
        <f t="shared" si="5"/>
        <v>-8028.7061399978111</v>
      </c>
      <c r="I38" s="486">
        <f t="shared" si="5"/>
        <v>-7731.3466533312258</v>
      </c>
      <c r="J38" s="486">
        <f t="shared" si="5"/>
        <v>-7433.9871666646404</v>
      </c>
      <c r="K38" s="486">
        <f t="shared" si="5"/>
        <v>-7136.6276799980551</v>
      </c>
      <c r="L38" s="486">
        <f t="shared" si="5"/>
        <v>-6839.2681933314698</v>
      </c>
      <c r="M38" s="486">
        <f t="shared" si="5"/>
        <v>-6541.9087066648844</v>
      </c>
      <c r="N38" s="486">
        <f t="shared" si="5"/>
        <v>-6244.5492199982991</v>
      </c>
      <c r="O38" s="486">
        <f t="shared" si="5"/>
        <v>-5947.1897333317138</v>
      </c>
      <c r="P38" s="486">
        <f t="shared" si="5"/>
        <v>-5649.8302466651285</v>
      </c>
      <c r="Q38" s="486">
        <f t="shared" si="5"/>
        <v>-5352.4707599985431</v>
      </c>
      <c r="R38" s="486">
        <f t="shared" si="5"/>
        <v>-5055.1112733319578</v>
      </c>
      <c r="S38" s="486">
        <f t="shared" si="5"/>
        <v>-4757.7517866653725</v>
      </c>
      <c r="T38" s="486">
        <f t="shared" si="5"/>
        <v>-4460.3922999987872</v>
      </c>
      <c r="U38" s="486">
        <f t="shared" si="5"/>
        <v>-4163.0328133322018</v>
      </c>
      <c r="V38" s="486">
        <f t="shared" si="5"/>
        <v>-3865.6733266656161</v>
      </c>
      <c r="W38" s="486">
        <f t="shared" si="5"/>
        <v>-3568.3138399990303</v>
      </c>
      <c r="X38" s="486">
        <f t="shared" si="5"/>
        <v>-3270.9543533324445</v>
      </c>
      <c r="Y38" s="486">
        <f t="shared" si="5"/>
        <v>-2973.5948666658587</v>
      </c>
      <c r="Z38" s="486">
        <f t="shared" si="5"/>
        <v>-2676.2353799992729</v>
      </c>
      <c r="AA38" s="486">
        <f t="shared" si="5"/>
        <v>-2378.8758933326872</v>
      </c>
      <c r="AB38" s="486">
        <f t="shared" si="5"/>
        <v>-2081.5164066661014</v>
      </c>
      <c r="AC38" s="486">
        <f t="shared" si="5"/>
        <v>-1784.1569199995158</v>
      </c>
      <c r="AD38" s="486">
        <f t="shared" si="5"/>
        <v>-1486.7974333329303</v>
      </c>
      <c r="AE38" s="486">
        <f t="shared" si="5"/>
        <v>-1189.4379466663447</v>
      </c>
      <c r="AF38" s="486">
        <f t="shared" si="5"/>
        <v>-892.07845999975916</v>
      </c>
      <c r="AG38" s="486">
        <f t="shared" si="5"/>
        <v>-594.71897333317361</v>
      </c>
      <c r="AH38" s="486">
        <f t="shared" si="5"/>
        <v>-297.359486666588</v>
      </c>
      <c r="AI38" s="486">
        <f>'Build-No-Build'!F99</f>
        <v>0</v>
      </c>
    </row>
    <row r="39" spans="1:35" ht="15" x14ac:dyDescent="0.25">
      <c r="A39" s="475" t="s">
        <v>3</v>
      </c>
      <c r="B39" s="475" t="s">
        <v>257</v>
      </c>
      <c r="C39" s="477" t="s">
        <v>452</v>
      </c>
      <c r="D39" s="486">
        <f t="shared" si="6"/>
        <v>392.63158133333008</v>
      </c>
      <c r="E39" s="486">
        <f>'Build-No-Build'!F39</f>
        <v>-11778.947439999902</v>
      </c>
      <c r="F39" s="486">
        <f t="shared" si="2"/>
        <v>-11386.315858666572</v>
      </c>
      <c r="G39" s="486">
        <f t="shared" si="5"/>
        <v>-10993.684277333243</v>
      </c>
      <c r="H39" s="486">
        <f t="shared" si="5"/>
        <v>-10601.052695999913</v>
      </c>
      <c r="I39" s="486">
        <f t="shared" si="5"/>
        <v>-10208.421114666584</v>
      </c>
      <c r="J39" s="486">
        <f t="shared" si="5"/>
        <v>-9815.7895333332544</v>
      </c>
      <c r="K39" s="486">
        <f t="shared" si="5"/>
        <v>-9423.157951999925</v>
      </c>
      <c r="L39" s="486">
        <f t="shared" si="5"/>
        <v>-9030.5263706665955</v>
      </c>
      <c r="M39" s="486">
        <f t="shared" si="5"/>
        <v>-8637.8947893332661</v>
      </c>
      <c r="N39" s="486">
        <f t="shared" si="5"/>
        <v>-8245.2632079999366</v>
      </c>
      <c r="O39" s="486">
        <f t="shared" si="5"/>
        <v>-7852.6316266666063</v>
      </c>
      <c r="P39" s="486">
        <f t="shared" si="5"/>
        <v>-7460.0000453332759</v>
      </c>
      <c r="Q39" s="486">
        <f t="shared" si="5"/>
        <v>-7067.3684639999456</v>
      </c>
      <c r="R39" s="486">
        <f t="shared" si="5"/>
        <v>-6674.7368826666152</v>
      </c>
      <c r="S39" s="486">
        <f t="shared" si="5"/>
        <v>-6282.1053013332848</v>
      </c>
      <c r="T39" s="486">
        <f t="shared" si="5"/>
        <v>-5889.4737199999545</v>
      </c>
      <c r="U39" s="486">
        <f t="shared" si="5"/>
        <v>-5496.8421386666241</v>
      </c>
      <c r="V39" s="486">
        <f t="shared" si="5"/>
        <v>-5104.2105573332938</v>
      </c>
      <c r="W39" s="486">
        <f t="shared" si="5"/>
        <v>-4711.5789759999634</v>
      </c>
      <c r="X39" s="486">
        <f t="shared" si="5"/>
        <v>-4318.947394666633</v>
      </c>
      <c r="Y39" s="486">
        <f t="shared" si="5"/>
        <v>-3926.3158133333031</v>
      </c>
      <c r="Z39" s="486">
        <f t="shared" si="5"/>
        <v>-3533.6842319999732</v>
      </c>
      <c r="AA39" s="486">
        <f t="shared" si="5"/>
        <v>-3141.0526506666433</v>
      </c>
      <c r="AB39" s="486">
        <f t="shared" si="5"/>
        <v>-2748.4210693333134</v>
      </c>
      <c r="AC39" s="486">
        <f t="shared" si="5"/>
        <v>-2355.7894879999835</v>
      </c>
      <c r="AD39" s="486">
        <f t="shared" si="5"/>
        <v>-1963.1579066666534</v>
      </c>
      <c r="AE39" s="486">
        <f t="shared" si="5"/>
        <v>-1570.5263253333233</v>
      </c>
      <c r="AF39" s="486">
        <f t="shared" si="5"/>
        <v>-1177.8947439999931</v>
      </c>
      <c r="AG39" s="486">
        <f t="shared" si="5"/>
        <v>-785.26316266666299</v>
      </c>
      <c r="AH39" s="486">
        <f t="shared" si="5"/>
        <v>-392.63158133333292</v>
      </c>
      <c r="AI39" s="486">
        <f>'Build-No-Build'!F100</f>
        <v>0</v>
      </c>
    </row>
    <row r="40" spans="1:35" ht="15" x14ac:dyDescent="0.25">
      <c r="A40" s="480" t="s">
        <v>3</v>
      </c>
      <c r="B40" s="481" t="s">
        <v>257</v>
      </c>
      <c r="C40" s="482" t="s">
        <v>99</v>
      </c>
      <c r="D40" s="488">
        <f t="shared" si="6"/>
        <v>1404.6404666665039</v>
      </c>
      <c r="E40" s="488">
        <f>'Build-No-Build'!F40</f>
        <v>-42139.213999995118</v>
      </c>
      <c r="F40" s="488">
        <f t="shared" si="2"/>
        <v>-40734.573533328614</v>
      </c>
      <c r="G40" s="488">
        <f t="shared" si="5"/>
        <v>-39329.93306666211</v>
      </c>
      <c r="H40" s="488">
        <f t="shared" si="5"/>
        <v>-37925.292599995606</v>
      </c>
      <c r="I40" s="488">
        <f t="shared" si="5"/>
        <v>-36520.652133329102</v>
      </c>
      <c r="J40" s="488">
        <f t="shared" si="5"/>
        <v>-35116.011666662598</v>
      </c>
      <c r="K40" s="488">
        <f t="shared" si="5"/>
        <v>-33711.371199996094</v>
      </c>
      <c r="L40" s="488">
        <f t="shared" si="5"/>
        <v>-32306.73073332959</v>
      </c>
      <c r="M40" s="488">
        <f t="shared" si="5"/>
        <v>-30902.090266663086</v>
      </c>
      <c r="N40" s="488">
        <f t="shared" si="5"/>
        <v>-29497.449799996582</v>
      </c>
      <c r="O40" s="488">
        <f t="shared" si="5"/>
        <v>-28092.809333330079</v>
      </c>
      <c r="P40" s="488">
        <f t="shared" si="5"/>
        <v>-26688.168866663575</v>
      </c>
      <c r="Q40" s="488">
        <f t="shared" si="5"/>
        <v>-25283.528399997071</v>
      </c>
      <c r="R40" s="488">
        <f t="shared" si="5"/>
        <v>-23878.887933330567</v>
      </c>
      <c r="S40" s="488">
        <f t="shared" si="5"/>
        <v>-22474.247466664063</v>
      </c>
      <c r="T40" s="488">
        <f t="shared" si="5"/>
        <v>-21069.606999997559</v>
      </c>
      <c r="U40" s="488">
        <f t="shared" si="5"/>
        <v>-19664.966533331055</v>
      </c>
      <c r="V40" s="488">
        <f t="shared" si="5"/>
        <v>-18260.326066664551</v>
      </c>
      <c r="W40" s="488">
        <f t="shared" si="5"/>
        <v>-16855.685599998047</v>
      </c>
      <c r="X40" s="488">
        <f t="shared" si="5"/>
        <v>-15451.045133331543</v>
      </c>
      <c r="Y40" s="488">
        <f t="shared" si="5"/>
        <v>-14046.404666665039</v>
      </c>
      <c r="Z40" s="488">
        <f t="shared" si="5"/>
        <v>-12641.764199998535</v>
      </c>
      <c r="AA40" s="488">
        <f t="shared" si="5"/>
        <v>-11237.123733332031</v>
      </c>
      <c r="AB40" s="488">
        <f t="shared" si="5"/>
        <v>-9832.4832666655275</v>
      </c>
      <c r="AC40" s="488">
        <f t="shared" si="5"/>
        <v>-8427.8427999990236</v>
      </c>
      <c r="AD40" s="488">
        <f t="shared" si="5"/>
        <v>-7023.2023333325196</v>
      </c>
      <c r="AE40" s="488">
        <f t="shared" si="5"/>
        <v>-5618.5618666660157</v>
      </c>
      <c r="AF40" s="488">
        <f t="shared" si="5"/>
        <v>-4213.9213999995118</v>
      </c>
      <c r="AG40" s="488">
        <f t="shared" si="5"/>
        <v>-2809.2809333330079</v>
      </c>
      <c r="AH40" s="488">
        <f t="shared" si="5"/>
        <v>-1404.6404666665039</v>
      </c>
      <c r="AI40" s="483">
        <f>'Build-No-Build'!F101</f>
        <v>0</v>
      </c>
    </row>
    <row r="41" spans="1:35" ht="15" x14ac:dyDescent="0.25">
      <c r="A41" s="472" t="s">
        <v>3</v>
      </c>
      <c r="B41" s="478" t="s">
        <v>261</v>
      </c>
      <c r="C41" s="479" t="s">
        <v>0</v>
      </c>
      <c r="D41" s="487">
        <f t="shared" si="6"/>
        <v>199.52879476240705</v>
      </c>
      <c r="E41" s="487">
        <f>'Build-No-Build'!F41</f>
        <v>-49582.884780000008</v>
      </c>
      <c r="F41" s="487">
        <f t="shared" si="2"/>
        <v>-49383.355985237598</v>
      </c>
      <c r="G41" s="487">
        <f t="shared" si="5"/>
        <v>-49183.827190475189</v>
      </c>
      <c r="H41" s="487">
        <f t="shared" si="5"/>
        <v>-48984.29839571278</v>
      </c>
      <c r="I41" s="487">
        <f t="shared" si="5"/>
        <v>-48784.769600950371</v>
      </c>
      <c r="J41" s="487">
        <f t="shared" si="5"/>
        <v>-48585.240806187961</v>
      </c>
      <c r="K41" s="487">
        <f t="shared" si="5"/>
        <v>-48385.712011425552</v>
      </c>
      <c r="L41" s="487">
        <f t="shared" si="5"/>
        <v>-48186.183216663143</v>
      </c>
      <c r="M41" s="487">
        <f t="shared" si="5"/>
        <v>-47986.654421900734</v>
      </c>
      <c r="N41" s="487">
        <f t="shared" si="5"/>
        <v>-47787.125627138324</v>
      </c>
      <c r="O41" s="487">
        <f t="shared" si="5"/>
        <v>-47587.596832375915</v>
      </c>
      <c r="P41" s="487">
        <f t="shared" si="5"/>
        <v>-47388.068037613506</v>
      </c>
      <c r="Q41" s="487">
        <f t="shared" si="5"/>
        <v>-47188.539242851097</v>
      </c>
      <c r="R41" s="487">
        <f t="shared" si="5"/>
        <v>-46989.010448088688</v>
      </c>
      <c r="S41" s="487">
        <f t="shared" si="5"/>
        <v>-46789.481653326278</v>
      </c>
      <c r="T41" s="487">
        <f t="shared" si="5"/>
        <v>-46589.952858563869</v>
      </c>
      <c r="U41" s="487">
        <f t="shared" si="5"/>
        <v>-46390.42406380146</v>
      </c>
      <c r="V41" s="487">
        <f t="shared" si="5"/>
        <v>-46190.895269039051</v>
      </c>
      <c r="W41" s="487">
        <f t="shared" si="5"/>
        <v>-45991.366474276641</v>
      </c>
      <c r="X41" s="487">
        <f t="shared" si="5"/>
        <v>-45791.837679514232</v>
      </c>
      <c r="Y41" s="487">
        <f t="shared" si="5"/>
        <v>-45592.308884751823</v>
      </c>
      <c r="Z41" s="487">
        <f t="shared" si="5"/>
        <v>-45392.780089989414</v>
      </c>
      <c r="AA41" s="487">
        <f t="shared" ref="G41:AH50" si="7">Z41+$D41</f>
        <v>-45193.251295227004</v>
      </c>
      <c r="AB41" s="487">
        <f t="shared" si="7"/>
        <v>-44993.722500464595</v>
      </c>
      <c r="AC41" s="487">
        <f t="shared" si="7"/>
        <v>-44794.193705702186</v>
      </c>
      <c r="AD41" s="487">
        <f t="shared" si="7"/>
        <v>-44594.664910939777</v>
      </c>
      <c r="AE41" s="487">
        <f t="shared" si="7"/>
        <v>-44395.136116177368</v>
      </c>
      <c r="AF41" s="487">
        <f t="shared" si="7"/>
        <v>-44195.607321414958</v>
      </c>
      <c r="AG41" s="487">
        <f t="shared" si="7"/>
        <v>-43996.078526652549</v>
      </c>
      <c r="AH41" s="487">
        <f t="shared" si="7"/>
        <v>-43796.54973189014</v>
      </c>
      <c r="AI41" s="487">
        <f>'Build-No-Build'!F102</f>
        <v>-43597.020937127796</v>
      </c>
    </row>
    <row r="42" spans="1:35" ht="15" x14ac:dyDescent="0.25">
      <c r="A42" s="472" t="s">
        <v>3</v>
      </c>
      <c r="B42" s="478" t="s">
        <v>261</v>
      </c>
      <c r="C42" s="479" t="s">
        <v>451</v>
      </c>
      <c r="D42" s="487">
        <f t="shared" si="6"/>
        <v>-640.14712721354397</v>
      </c>
      <c r="E42" s="487">
        <f>'Build-No-Build'!F42</f>
        <v>-91175.18097999999</v>
      </c>
      <c r="F42" s="487">
        <f t="shared" si="2"/>
        <v>-91815.328107213529</v>
      </c>
      <c r="G42" s="487">
        <f t="shared" si="7"/>
        <v>-92455.475234427067</v>
      </c>
      <c r="H42" s="487">
        <f t="shared" si="7"/>
        <v>-93095.622361640606</v>
      </c>
      <c r="I42" s="487">
        <f t="shared" si="7"/>
        <v>-93735.769488854145</v>
      </c>
      <c r="J42" s="487">
        <f t="shared" si="7"/>
        <v>-94375.916616067683</v>
      </c>
      <c r="K42" s="487">
        <f t="shared" si="7"/>
        <v>-95016.063743281222</v>
      </c>
      <c r="L42" s="487">
        <f t="shared" si="7"/>
        <v>-95656.21087049476</v>
      </c>
      <c r="M42" s="487">
        <f t="shared" si="7"/>
        <v>-96296.357997708299</v>
      </c>
      <c r="N42" s="487">
        <f t="shared" si="7"/>
        <v>-96936.505124921838</v>
      </c>
      <c r="O42" s="487">
        <f t="shared" si="7"/>
        <v>-97576.652252135376</v>
      </c>
      <c r="P42" s="487">
        <f t="shared" si="7"/>
        <v>-98216.799379348915</v>
      </c>
      <c r="Q42" s="487">
        <f t="shared" si="7"/>
        <v>-98856.946506562454</v>
      </c>
      <c r="R42" s="487">
        <f t="shared" si="7"/>
        <v>-99497.093633775992</v>
      </c>
      <c r="S42" s="487">
        <f t="shared" si="7"/>
        <v>-100137.24076098953</v>
      </c>
      <c r="T42" s="487">
        <f t="shared" si="7"/>
        <v>-100777.38788820307</v>
      </c>
      <c r="U42" s="487">
        <f t="shared" si="7"/>
        <v>-101417.53501541661</v>
      </c>
      <c r="V42" s="487">
        <f t="shared" si="7"/>
        <v>-102057.68214263015</v>
      </c>
      <c r="W42" s="487">
        <f t="shared" si="7"/>
        <v>-102697.82926984369</v>
      </c>
      <c r="X42" s="487">
        <f t="shared" si="7"/>
        <v>-103337.97639705722</v>
      </c>
      <c r="Y42" s="487">
        <f t="shared" si="7"/>
        <v>-103978.12352427076</v>
      </c>
      <c r="Z42" s="487">
        <f t="shared" si="7"/>
        <v>-104618.2706514843</v>
      </c>
      <c r="AA42" s="487">
        <f t="shared" si="7"/>
        <v>-105258.41777869784</v>
      </c>
      <c r="AB42" s="487">
        <f t="shared" si="7"/>
        <v>-105898.56490591138</v>
      </c>
      <c r="AC42" s="487">
        <f t="shared" si="7"/>
        <v>-106538.71203312492</v>
      </c>
      <c r="AD42" s="487">
        <f t="shared" si="7"/>
        <v>-107178.85916033846</v>
      </c>
      <c r="AE42" s="487">
        <f t="shared" si="7"/>
        <v>-107819.00628755199</v>
      </c>
      <c r="AF42" s="487">
        <f t="shared" si="7"/>
        <v>-108459.15341476553</v>
      </c>
      <c r="AG42" s="487">
        <f t="shared" si="7"/>
        <v>-109099.30054197907</v>
      </c>
      <c r="AH42" s="487">
        <f t="shared" si="7"/>
        <v>-109739.44766919261</v>
      </c>
      <c r="AI42" s="487">
        <f>'Build-No-Build'!F103</f>
        <v>-110379.59479640631</v>
      </c>
    </row>
    <row r="43" spans="1:35" ht="15" x14ac:dyDescent="0.25">
      <c r="A43" s="472" t="s">
        <v>3</v>
      </c>
      <c r="B43" s="478" t="s">
        <v>261</v>
      </c>
      <c r="C43" s="479" t="s">
        <v>1</v>
      </c>
      <c r="D43" s="487">
        <f t="shared" si="6"/>
        <v>131.85193483672484</v>
      </c>
      <c r="E43" s="487">
        <f>'Build-No-Build'!F43</f>
        <v>-86959.223259999984</v>
      </c>
      <c r="F43" s="487">
        <f t="shared" si="2"/>
        <v>-86827.371325163258</v>
      </c>
      <c r="G43" s="487">
        <f t="shared" si="7"/>
        <v>-86695.519390326532</v>
      </c>
      <c r="H43" s="487">
        <f t="shared" si="7"/>
        <v>-86563.667455489805</v>
      </c>
      <c r="I43" s="487">
        <f t="shared" si="7"/>
        <v>-86431.815520653079</v>
      </c>
      <c r="J43" s="487">
        <f t="shared" si="7"/>
        <v>-86299.963585816353</v>
      </c>
      <c r="K43" s="487">
        <f t="shared" si="7"/>
        <v>-86168.111650979627</v>
      </c>
      <c r="L43" s="487">
        <f t="shared" si="7"/>
        <v>-86036.2597161429</v>
      </c>
      <c r="M43" s="487">
        <f t="shared" si="7"/>
        <v>-85904.407781306174</v>
      </c>
      <c r="N43" s="487">
        <f t="shared" si="7"/>
        <v>-85772.555846469448</v>
      </c>
      <c r="O43" s="487">
        <f t="shared" si="7"/>
        <v>-85640.703911632721</v>
      </c>
      <c r="P43" s="487">
        <f t="shared" si="7"/>
        <v>-85508.851976795995</v>
      </c>
      <c r="Q43" s="487">
        <f t="shared" si="7"/>
        <v>-85377.000041959269</v>
      </c>
      <c r="R43" s="487">
        <f t="shared" si="7"/>
        <v>-85245.148107122543</v>
      </c>
      <c r="S43" s="487">
        <f t="shared" si="7"/>
        <v>-85113.296172285816</v>
      </c>
      <c r="T43" s="487">
        <f t="shared" si="7"/>
        <v>-84981.44423744909</v>
      </c>
      <c r="U43" s="487">
        <f t="shared" si="7"/>
        <v>-84849.592302612364</v>
      </c>
      <c r="V43" s="487">
        <f t="shared" si="7"/>
        <v>-84717.740367775637</v>
      </c>
      <c r="W43" s="487">
        <f t="shared" si="7"/>
        <v>-84585.888432938911</v>
      </c>
      <c r="X43" s="487">
        <f t="shared" si="7"/>
        <v>-84454.036498102185</v>
      </c>
      <c r="Y43" s="487">
        <f t="shared" si="7"/>
        <v>-84322.184563265459</v>
      </c>
      <c r="Z43" s="487">
        <f t="shared" si="7"/>
        <v>-84190.332628428732</v>
      </c>
      <c r="AA43" s="487">
        <f t="shared" si="7"/>
        <v>-84058.480693592006</v>
      </c>
      <c r="AB43" s="487">
        <f t="shared" si="7"/>
        <v>-83926.62875875528</v>
      </c>
      <c r="AC43" s="487">
        <f t="shared" si="7"/>
        <v>-83794.776823918553</v>
      </c>
      <c r="AD43" s="487">
        <f t="shared" si="7"/>
        <v>-83662.924889081827</v>
      </c>
      <c r="AE43" s="487">
        <f t="shared" si="7"/>
        <v>-83531.072954245101</v>
      </c>
      <c r="AF43" s="487">
        <f t="shared" si="7"/>
        <v>-83399.221019408375</v>
      </c>
      <c r="AG43" s="487">
        <f t="shared" si="7"/>
        <v>-83267.369084571648</v>
      </c>
      <c r="AH43" s="487">
        <f t="shared" si="7"/>
        <v>-83135.517149734922</v>
      </c>
      <c r="AI43" s="487">
        <f>'Build-No-Build'!F104</f>
        <v>-83003.665214898239</v>
      </c>
    </row>
    <row r="44" spans="1:35" ht="15" x14ac:dyDescent="0.25">
      <c r="A44" s="472" t="s">
        <v>3</v>
      </c>
      <c r="B44" s="478" t="s">
        <v>261</v>
      </c>
      <c r="C44" s="479" t="s">
        <v>452</v>
      </c>
      <c r="D44" s="487">
        <f t="shared" si="6"/>
        <v>855.91356237354194</v>
      </c>
      <c r="E44" s="487">
        <f>'Build-No-Build'!F44</f>
        <v>-65679.837080000012</v>
      </c>
      <c r="F44" s="487">
        <f t="shared" si="2"/>
        <v>-64823.92351762647</v>
      </c>
      <c r="G44" s="487">
        <f t="shared" si="7"/>
        <v>-63968.009955252928</v>
      </c>
      <c r="H44" s="487">
        <f t="shared" si="7"/>
        <v>-63112.096392879386</v>
      </c>
      <c r="I44" s="487">
        <f t="shared" si="7"/>
        <v>-62256.182830505844</v>
      </c>
      <c r="J44" s="487">
        <f t="shared" si="7"/>
        <v>-61400.269268132302</v>
      </c>
      <c r="K44" s="487">
        <f t="shared" si="7"/>
        <v>-60544.35570575876</v>
      </c>
      <c r="L44" s="487">
        <f t="shared" si="7"/>
        <v>-59688.442143385219</v>
      </c>
      <c r="M44" s="487">
        <f t="shared" si="7"/>
        <v>-58832.528581011677</v>
      </c>
      <c r="N44" s="487">
        <f t="shared" si="7"/>
        <v>-57976.615018638135</v>
      </c>
      <c r="O44" s="487">
        <f t="shared" si="7"/>
        <v>-57120.701456264593</v>
      </c>
      <c r="P44" s="487">
        <f t="shared" si="7"/>
        <v>-56264.787893891051</v>
      </c>
      <c r="Q44" s="487">
        <f t="shared" si="7"/>
        <v>-55408.874331517509</v>
      </c>
      <c r="R44" s="487">
        <f t="shared" si="7"/>
        <v>-54552.960769143967</v>
      </c>
      <c r="S44" s="487">
        <f t="shared" si="7"/>
        <v>-53697.047206770425</v>
      </c>
      <c r="T44" s="487">
        <f t="shared" si="7"/>
        <v>-52841.133644396883</v>
      </c>
      <c r="U44" s="487">
        <f t="shared" si="7"/>
        <v>-51985.220082023341</v>
      </c>
      <c r="V44" s="487">
        <f t="shared" si="7"/>
        <v>-51129.306519649799</v>
      </c>
      <c r="W44" s="487">
        <f t="shared" si="7"/>
        <v>-50273.392957276257</v>
      </c>
      <c r="X44" s="487">
        <f t="shared" si="7"/>
        <v>-49417.479394902715</v>
      </c>
      <c r="Y44" s="487">
        <f t="shared" si="7"/>
        <v>-48561.565832529173</v>
      </c>
      <c r="Z44" s="487">
        <f t="shared" si="7"/>
        <v>-47705.652270155631</v>
      </c>
      <c r="AA44" s="487">
        <f t="shared" si="7"/>
        <v>-46849.738707782089</v>
      </c>
      <c r="AB44" s="487">
        <f t="shared" si="7"/>
        <v>-45993.825145408548</v>
      </c>
      <c r="AC44" s="487">
        <f t="shared" si="7"/>
        <v>-45137.911583035006</v>
      </c>
      <c r="AD44" s="487">
        <f t="shared" si="7"/>
        <v>-44281.998020661464</v>
      </c>
      <c r="AE44" s="487">
        <f t="shared" si="7"/>
        <v>-43426.084458287922</v>
      </c>
      <c r="AF44" s="487">
        <f t="shared" si="7"/>
        <v>-42570.17089591438</v>
      </c>
      <c r="AG44" s="487">
        <f t="shared" si="7"/>
        <v>-41714.257333540838</v>
      </c>
      <c r="AH44" s="487">
        <f t="shared" si="7"/>
        <v>-40858.343771167296</v>
      </c>
      <c r="AI44" s="487">
        <f>'Build-No-Build'!F105</f>
        <v>-40002.430208793754</v>
      </c>
    </row>
    <row r="45" spans="1:35" x14ac:dyDescent="0.3">
      <c r="A45" s="480" t="s">
        <v>3</v>
      </c>
      <c r="B45" s="481" t="s">
        <v>261</v>
      </c>
      <c r="C45" s="482" t="s">
        <v>99</v>
      </c>
      <c r="D45" s="488">
        <f t="shared" si="6"/>
        <v>547.14716475912917</v>
      </c>
      <c r="E45" s="488">
        <f>'Build-No-Build'!F45</f>
        <v>-293397.12609999999</v>
      </c>
      <c r="F45" s="488">
        <f t="shared" si="2"/>
        <v>-292849.97893524088</v>
      </c>
      <c r="G45" s="488">
        <f t="shared" si="7"/>
        <v>-292302.83177048177</v>
      </c>
      <c r="H45" s="488">
        <f t="shared" si="7"/>
        <v>-291755.68460572266</v>
      </c>
      <c r="I45" s="488">
        <f t="shared" si="7"/>
        <v>-291208.53744096356</v>
      </c>
      <c r="J45" s="488">
        <f t="shared" si="7"/>
        <v>-290661.39027620445</v>
      </c>
      <c r="K45" s="488">
        <f t="shared" si="7"/>
        <v>-290114.24311144534</v>
      </c>
      <c r="L45" s="488">
        <f t="shared" si="7"/>
        <v>-289567.09594668623</v>
      </c>
      <c r="M45" s="488">
        <f t="shared" si="7"/>
        <v>-289019.94878192712</v>
      </c>
      <c r="N45" s="488">
        <f t="shared" si="7"/>
        <v>-288472.80161716801</v>
      </c>
      <c r="O45" s="488">
        <f t="shared" si="7"/>
        <v>-287925.6544524089</v>
      </c>
      <c r="P45" s="488">
        <f t="shared" si="7"/>
        <v>-287378.50728764979</v>
      </c>
      <c r="Q45" s="488">
        <f t="shared" si="7"/>
        <v>-286831.36012289068</v>
      </c>
      <c r="R45" s="488">
        <f t="shared" si="7"/>
        <v>-286284.21295813157</v>
      </c>
      <c r="S45" s="488">
        <f t="shared" si="7"/>
        <v>-285737.06579337246</v>
      </c>
      <c r="T45" s="488">
        <f t="shared" si="7"/>
        <v>-285189.91862861335</v>
      </c>
      <c r="U45" s="488">
        <f t="shared" si="7"/>
        <v>-284642.77146385424</v>
      </c>
      <c r="V45" s="488">
        <f t="shared" si="7"/>
        <v>-284095.62429909513</v>
      </c>
      <c r="W45" s="488">
        <f t="shared" si="7"/>
        <v>-283548.47713433602</v>
      </c>
      <c r="X45" s="488">
        <f t="shared" si="7"/>
        <v>-283001.32996957691</v>
      </c>
      <c r="Y45" s="488">
        <f t="shared" si="7"/>
        <v>-282454.1828048178</v>
      </c>
      <c r="Z45" s="488">
        <f t="shared" si="7"/>
        <v>-281907.03564005869</v>
      </c>
      <c r="AA45" s="488">
        <f t="shared" si="7"/>
        <v>-281359.88847529958</v>
      </c>
      <c r="AB45" s="488">
        <f t="shared" si="7"/>
        <v>-280812.74131054047</v>
      </c>
      <c r="AC45" s="488">
        <f t="shared" si="7"/>
        <v>-280265.59414578136</v>
      </c>
      <c r="AD45" s="488">
        <f t="shared" si="7"/>
        <v>-279718.44698102225</v>
      </c>
      <c r="AE45" s="488">
        <f t="shared" si="7"/>
        <v>-279171.29981626314</v>
      </c>
      <c r="AF45" s="488">
        <f t="shared" si="7"/>
        <v>-278624.15265150403</v>
      </c>
      <c r="AG45" s="488">
        <f t="shared" si="7"/>
        <v>-278077.00548674492</v>
      </c>
      <c r="AH45" s="488">
        <f t="shared" si="7"/>
        <v>-277529.85832198581</v>
      </c>
      <c r="AI45" s="483">
        <f>'Build-No-Build'!F106</f>
        <v>-276982.71115722612</v>
      </c>
    </row>
    <row r="46" spans="1:35" x14ac:dyDescent="0.3">
      <c r="A46" s="475" t="s">
        <v>3</v>
      </c>
      <c r="B46" s="476" t="s">
        <v>262</v>
      </c>
      <c r="C46" s="477" t="s">
        <v>0</v>
      </c>
      <c r="D46" s="486">
        <f t="shared" si="6"/>
        <v>-1452.9974485709267</v>
      </c>
      <c r="E46" s="486">
        <f>'Build-No-Build'!F46</f>
        <v>-7.0974800000000116</v>
      </c>
      <c r="F46" s="486">
        <f t="shared" si="2"/>
        <v>-1460.0949285709266</v>
      </c>
      <c r="G46" s="486">
        <f t="shared" si="7"/>
        <v>-2913.0923771418534</v>
      </c>
      <c r="H46" s="486">
        <f t="shared" si="7"/>
        <v>-4366.0898257127801</v>
      </c>
      <c r="I46" s="486">
        <f t="shared" si="7"/>
        <v>-5819.0872742837073</v>
      </c>
      <c r="J46" s="486">
        <f t="shared" si="7"/>
        <v>-7272.0847228546336</v>
      </c>
      <c r="K46" s="486">
        <f t="shared" si="7"/>
        <v>-8725.0821714255599</v>
      </c>
      <c r="L46" s="486">
        <f t="shared" si="7"/>
        <v>-10178.079619996486</v>
      </c>
      <c r="M46" s="486">
        <f t="shared" si="7"/>
        <v>-11631.077068567412</v>
      </c>
      <c r="N46" s="486">
        <f t="shared" si="7"/>
        <v>-13084.074517138339</v>
      </c>
      <c r="O46" s="486">
        <f t="shared" si="7"/>
        <v>-14537.071965709265</v>
      </c>
      <c r="P46" s="486">
        <f t="shared" si="7"/>
        <v>-15990.069414280191</v>
      </c>
      <c r="Q46" s="486">
        <f t="shared" si="7"/>
        <v>-17443.066862851119</v>
      </c>
      <c r="R46" s="486">
        <f t="shared" si="7"/>
        <v>-18896.064311422047</v>
      </c>
      <c r="S46" s="486">
        <f t="shared" si="7"/>
        <v>-20349.061759992976</v>
      </c>
      <c r="T46" s="486">
        <f t="shared" si="7"/>
        <v>-21802.059208563904</v>
      </c>
      <c r="U46" s="486">
        <f t="shared" si="7"/>
        <v>-23255.056657134832</v>
      </c>
      <c r="V46" s="486">
        <f t="shared" si="7"/>
        <v>-24708.05410570576</v>
      </c>
      <c r="W46" s="486">
        <f t="shared" si="7"/>
        <v>-26161.051554276688</v>
      </c>
      <c r="X46" s="486">
        <f t="shared" si="7"/>
        <v>-27614.049002847616</v>
      </c>
      <c r="Y46" s="486">
        <f t="shared" si="7"/>
        <v>-29067.046451418544</v>
      </c>
      <c r="Z46" s="486">
        <f t="shared" si="7"/>
        <v>-30520.043899989472</v>
      </c>
      <c r="AA46" s="486">
        <f t="shared" si="7"/>
        <v>-31973.0413485604</v>
      </c>
      <c r="AB46" s="486">
        <f t="shared" si="7"/>
        <v>-33426.038797131325</v>
      </c>
      <c r="AC46" s="486">
        <f t="shared" si="7"/>
        <v>-34879.036245702249</v>
      </c>
      <c r="AD46" s="486">
        <f t="shared" si="7"/>
        <v>-36332.033694273174</v>
      </c>
      <c r="AE46" s="486">
        <f t="shared" si="7"/>
        <v>-37785.031142844098</v>
      </c>
      <c r="AF46" s="486">
        <f t="shared" si="7"/>
        <v>-39238.028591415023</v>
      </c>
      <c r="AG46" s="486">
        <f t="shared" si="7"/>
        <v>-40691.026039985947</v>
      </c>
      <c r="AH46" s="486">
        <f t="shared" si="7"/>
        <v>-42144.023488556872</v>
      </c>
      <c r="AI46" s="486">
        <f>'Build-No-Build'!F107</f>
        <v>-43597.020937127796</v>
      </c>
    </row>
    <row r="47" spans="1:35" x14ac:dyDescent="0.3">
      <c r="A47" s="475" t="s">
        <v>3</v>
      </c>
      <c r="B47" s="475" t="s">
        <v>262</v>
      </c>
      <c r="C47" s="477" t="s">
        <v>451</v>
      </c>
      <c r="D47" s="486">
        <f t="shared" si="6"/>
        <v>-3679.5428545468767</v>
      </c>
      <c r="E47" s="486">
        <f>'Build-No-Build'!F47</f>
        <v>6.6908399999999801</v>
      </c>
      <c r="F47" s="486">
        <f t="shared" si="2"/>
        <v>-3672.8520145468765</v>
      </c>
      <c r="G47" s="486">
        <f t="shared" si="7"/>
        <v>-7352.3948690937532</v>
      </c>
      <c r="H47" s="486">
        <f t="shared" si="7"/>
        <v>-11031.937723640629</v>
      </c>
      <c r="I47" s="486">
        <f t="shared" si="7"/>
        <v>-14711.480578187506</v>
      </c>
      <c r="J47" s="486">
        <f t="shared" si="7"/>
        <v>-18391.023432734382</v>
      </c>
      <c r="K47" s="486">
        <f t="shared" si="7"/>
        <v>-22070.566287281261</v>
      </c>
      <c r="L47" s="486">
        <f t="shared" si="7"/>
        <v>-25750.109141828136</v>
      </c>
      <c r="M47" s="486">
        <f t="shared" si="7"/>
        <v>-29429.651996375011</v>
      </c>
      <c r="N47" s="486">
        <f t="shared" si="7"/>
        <v>-33109.194850921886</v>
      </c>
      <c r="O47" s="486">
        <f t="shared" si="7"/>
        <v>-36788.73770546876</v>
      </c>
      <c r="P47" s="486">
        <f t="shared" si="7"/>
        <v>-40468.280560015635</v>
      </c>
      <c r="Q47" s="486">
        <f t="shared" si="7"/>
        <v>-44147.82341456251</v>
      </c>
      <c r="R47" s="486">
        <f t="shared" si="7"/>
        <v>-47827.366269109385</v>
      </c>
      <c r="S47" s="486">
        <f t="shared" si="7"/>
        <v>-51506.90912365626</v>
      </c>
      <c r="T47" s="486">
        <f t="shared" si="7"/>
        <v>-55186.451978203135</v>
      </c>
      <c r="U47" s="486">
        <f t="shared" si="7"/>
        <v>-58865.99483275001</v>
      </c>
      <c r="V47" s="486">
        <f t="shared" si="7"/>
        <v>-62545.537687296885</v>
      </c>
      <c r="W47" s="486">
        <f t="shared" si="7"/>
        <v>-66225.080541843767</v>
      </c>
      <c r="X47" s="486">
        <f t="shared" si="7"/>
        <v>-69904.623396390642</v>
      </c>
      <c r="Y47" s="486">
        <f t="shared" si="7"/>
        <v>-73584.166250937516</v>
      </c>
      <c r="Z47" s="486">
        <f t="shared" si="7"/>
        <v>-77263.709105484391</v>
      </c>
      <c r="AA47" s="486">
        <f t="shared" si="7"/>
        <v>-80943.251960031266</v>
      </c>
      <c r="AB47" s="486">
        <f t="shared" si="7"/>
        <v>-84622.794814578141</v>
      </c>
      <c r="AC47" s="486">
        <f t="shared" si="7"/>
        <v>-88302.337669125016</v>
      </c>
      <c r="AD47" s="486">
        <f t="shared" si="7"/>
        <v>-91981.880523671891</v>
      </c>
      <c r="AE47" s="486">
        <f t="shared" si="7"/>
        <v>-95661.423378218766</v>
      </c>
      <c r="AF47" s="486">
        <f t="shared" si="7"/>
        <v>-99340.966232765641</v>
      </c>
      <c r="AG47" s="486">
        <f t="shared" si="7"/>
        <v>-103020.50908731252</v>
      </c>
      <c r="AH47" s="486">
        <f t="shared" si="7"/>
        <v>-106700.05194185939</v>
      </c>
      <c r="AI47" s="486">
        <f>'Build-No-Build'!F108</f>
        <v>-110379.59479640631</v>
      </c>
    </row>
    <row r="48" spans="1:35" x14ac:dyDescent="0.3">
      <c r="A48" s="475" t="s">
        <v>3</v>
      </c>
      <c r="B48" s="475" t="s">
        <v>262</v>
      </c>
      <c r="C48" s="477" t="s">
        <v>1</v>
      </c>
      <c r="D48" s="486">
        <f t="shared" si="6"/>
        <v>-2767.039411163275</v>
      </c>
      <c r="E48" s="486">
        <f>'Build-No-Build'!F48</f>
        <v>7.5171200000000127</v>
      </c>
      <c r="F48" s="486">
        <f t="shared" si="2"/>
        <v>-2759.522291163275</v>
      </c>
      <c r="G48" s="486">
        <f t="shared" si="7"/>
        <v>-5526.5617023265495</v>
      </c>
      <c r="H48" s="486">
        <f t="shared" si="7"/>
        <v>-8293.6011134898254</v>
      </c>
      <c r="I48" s="486">
        <f t="shared" si="7"/>
        <v>-11060.640524653099</v>
      </c>
      <c r="J48" s="486">
        <f t="shared" si="7"/>
        <v>-13827.679935816373</v>
      </c>
      <c r="K48" s="486">
        <f t="shared" si="7"/>
        <v>-16594.719346979648</v>
      </c>
      <c r="L48" s="486">
        <f t="shared" si="7"/>
        <v>-19361.758758142922</v>
      </c>
      <c r="M48" s="486">
        <f t="shared" si="7"/>
        <v>-22128.798169306196</v>
      </c>
      <c r="N48" s="486">
        <f t="shared" si="7"/>
        <v>-24895.83758046947</v>
      </c>
      <c r="O48" s="486">
        <f t="shared" si="7"/>
        <v>-27662.876991632744</v>
      </c>
      <c r="P48" s="486">
        <f t="shared" si="7"/>
        <v>-30429.916402796018</v>
      </c>
      <c r="Q48" s="486">
        <f t="shared" si="7"/>
        <v>-33196.955813959292</v>
      </c>
      <c r="R48" s="486">
        <f t="shared" si="7"/>
        <v>-35963.99522512257</v>
      </c>
      <c r="S48" s="486">
        <f t="shared" si="7"/>
        <v>-38731.034636285847</v>
      </c>
      <c r="T48" s="486">
        <f t="shared" si="7"/>
        <v>-41498.074047449125</v>
      </c>
      <c r="U48" s="486">
        <f t="shared" si="7"/>
        <v>-44265.113458612403</v>
      </c>
      <c r="V48" s="486">
        <f t="shared" si="7"/>
        <v>-47032.15286977568</v>
      </c>
      <c r="W48" s="486">
        <f t="shared" si="7"/>
        <v>-49799.192280938958</v>
      </c>
      <c r="X48" s="486">
        <f t="shared" si="7"/>
        <v>-52566.231692102236</v>
      </c>
      <c r="Y48" s="486">
        <f t="shared" si="7"/>
        <v>-55333.271103265513</v>
      </c>
      <c r="Z48" s="486">
        <f t="shared" si="7"/>
        <v>-58100.310514428791</v>
      </c>
      <c r="AA48" s="486">
        <f t="shared" si="7"/>
        <v>-60867.349925592069</v>
      </c>
      <c r="AB48" s="486">
        <f t="shared" si="7"/>
        <v>-63634.389336755346</v>
      </c>
      <c r="AC48" s="486">
        <f t="shared" si="7"/>
        <v>-66401.428747918617</v>
      </c>
      <c r="AD48" s="486">
        <f t="shared" si="7"/>
        <v>-69168.468159081895</v>
      </c>
      <c r="AE48" s="486">
        <f t="shared" si="7"/>
        <v>-71935.507570245172</v>
      </c>
      <c r="AF48" s="486">
        <f t="shared" si="7"/>
        <v>-74702.54698140845</v>
      </c>
      <c r="AG48" s="486">
        <f t="shared" si="7"/>
        <v>-77469.586392571728</v>
      </c>
      <c r="AH48" s="486">
        <f t="shared" si="7"/>
        <v>-80236.625803735005</v>
      </c>
      <c r="AI48" s="486">
        <f>'Build-No-Build'!F109</f>
        <v>-83003.665214898239</v>
      </c>
    </row>
    <row r="49" spans="1:35" x14ac:dyDescent="0.3">
      <c r="A49" s="475" t="s">
        <v>3</v>
      </c>
      <c r="B49" s="475" t="s">
        <v>262</v>
      </c>
      <c r="C49" s="477" t="s">
        <v>452</v>
      </c>
      <c r="D49" s="486">
        <f t="shared" si="6"/>
        <v>-1333.4309282931251</v>
      </c>
      <c r="E49" s="486">
        <f>'Build-No-Build'!F49</f>
        <v>0.49763999999999253</v>
      </c>
      <c r="F49" s="486">
        <f t="shared" si="2"/>
        <v>-1332.9332882931251</v>
      </c>
      <c r="G49" s="486">
        <f t="shared" si="7"/>
        <v>-2666.3642165862502</v>
      </c>
      <c r="H49" s="486">
        <f t="shared" si="7"/>
        <v>-3999.7951448793756</v>
      </c>
      <c r="I49" s="486">
        <f t="shared" si="7"/>
        <v>-5333.2260731725009</v>
      </c>
      <c r="J49" s="486">
        <f t="shared" si="7"/>
        <v>-6666.6570014656263</v>
      </c>
      <c r="K49" s="486">
        <f t="shared" si="7"/>
        <v>-8000.0879297587517</v>
      </c>
      <c r="L49" s="486">
        <f t="shared" si="7"/>
        <v>-9333.518858051877</v>
      </c>
      <c r="M49" s="486">
        <f t="shared" si="7"/>
        <v>-10666.949786345001</v>
      </c>
      <c r="N49" s="486">
        <f t="shared" si="7"/>
        <v>-12000.380714638126</v>
      </c>
      <c r="O49" s="486">
        <f t="shared" si="7"/>
        <v>-13333.81164293125</v>
      </c>
      <c r="P49" s="486">
        <f t="shared" si="7"/>
        <v>-14667.242571224375</v>
      </c>
      <c r="Q49" s="486">
        <f t="shared" si="7"/>
        <v>-16000.673499517499</v>
      </c>
      <c r="R49" s="486">
        <f t="shared" si="7"/>
        <v>-17334.104427810624</v>
      </c>
      <c r="S49" s="486">
        <f t="shared" si="7"/>
        <v>-18667.535356103748</v>
      </c>
      <c r="T49" s="486">
        <f t="shared" si="7"/>
        <v>-20000.966284396873</v>
      </c>
      <c r="U49" s="486">
        <f t="shared" si="7"/>
        <v>-21334.397212689997</v>
      </c>
      <c r="V49" s="486">
        <f t="shared" si="7"/>
        <v>-22667.828140983122</v>
      </c>
      <c r="W49" s="486">
        <f t="shared" si="7"/>
        <v>-24001.259069276246</v>
      </c>
      <c r="X49" s="486">
        <f t="shared" si="7"/>
        <v>-25334.68999756937</v>
      </c>
      <c r="Y49" s="486">
        <f t="shared" si="7"/>
        <v>-26668.120925862495</v>
      </c>
      <c r="Z49" s="486">
        <f t="shared" si="7"/>
        <v>-28001.551854155619</v>
      </c>
      <c r="AA49" s="486">
        <f t="shared" si="7"/>
        <v>-29334.982782448744</v>
      </c>
      <c r="AB49" s="486">
        <f t="shared" si="7"/>
        <v>-30668.413710741868</v>
      </c>
      <c r="AC49" s="486">
        <f t="shared" si="7"/>
        <v>-32001.844639034993</v>
      </c>
      <c r="AD49" s="486">
        <f t="shared" si="7"/>
        <v>-33335.275567328121</v>
      </c>
      <c r="AE49" s="486">
        <f t="shared" si="7"/>
        <v>-34668.706495621249</v>
      </c>
      <c r="AF49" s="486">
        <f t="shared" si="7"/>
        <v>-36002.137423914377</v>
      </c>
      <c r="AG49" s="486">
        <f t="shared" si="7"/>
        <v>-37335.568352207505</v>
      </c>
      <c r="AH49" s="486">
        <f t="shared" si="7"/>
        <v>-38668.999280500633</v>
      </c>
      <c r="AI49" s="486">
        <f>'Build-No-Build'!F110</f>
        <v>-40002.430208793754</v>
      </c>
    </row>
    <row r="50" spans="1:35" x14ac:dyDescent="0.3">
      <c r="A50" s="480" t="s">
        <v>3</v>
      </c>
      <c r="B50" s="481" t="s">
        <v>262</v>
      </c>
      <c r="C50" s="482" t="s">
        <v>99</v>
      </c>
      <c r="D50" s="488">
        <f t="shared" si="6"/>
        <v>-9233.0106425742033</v>
      </c>
      <c r="E50" s="488">
        <f>'Build-No-Build'!F50</f>
        <v>7.6081199999999738</v>
      </c>
      <c r="F50" s="488">
        <f t="shared" si="2"/>
        <v>-9225.4025225742025</v>
      </c>
      <c r="G50" s="488">
        <f t="shared" si="7"/>
        <v>-18458.413165148406</v>
      </c>
      <c r="H50" s="488">
        <f t="shared" si="7"/>
        <v>-27691.423807722611</v>
      </c>
      <c r="I50" s="488">
        <f t="shared" si="7"/>
        <v>-36924.434450296816</v>
      </c>
      <c r="J50" s="488">
        <f t="shared" si="7"/>
        <v>-46157.445092871021</v>
      </c>
      <c r="K50" s="488">
        <f t="shared" si="7"/>
        <v>-55390.455735445226</v>
      </c>
      <c r="L50" s="488">
        <f t="shared" si="7"/>
        <v>-64623.466378019431</v>
      </c>
      <c r="M50" s="488">
        <f t="shared" si="7"/>
        <v>-73856.477020593637</v>
      </c>
      <c r="N50" s="488">
        <f t="shared" si="7"/>
        <v>-83089.487663167834</v>
      </c>
      <c r="O50" s="488">
        <f t="shared" si="7"/>
        <v>-92322.498305742032</v>
      </c>
      <c r="P50" s="488">
        <f t="shared" si="7"/>
        <v>-101555.50894831623</v>
      </c>
      <c r="Q50" s="488">
        <f t="shared" si="7"/>
        <v>-110788.51959089043</v>
      </c>
      <c r="R50" s="488">
        <f t="shared" si="7"/>
        <v>-120021.53023346463</v>
      </c>
      <c r="S50" s="488">
        <f t="shared" si="7"/>
        <v>-129254.54087603882</v>
      </c>
      <c r="T50" s="488">
        <f t="shared" si="7"/>
        <v>-138487.55151861304</v>
      </c>
      <c r="U50" s="488">
        <f t="shared" ref="G50:AH59" si="8">T50+$D50</f>
        <v>-147720.56216118723</v>
      </c>
      <c r="V50" s="488">
        <f t="shared" si="8"/>
        <v>-156953.57280376143</v>
      </c>
      <c r="W50" s="488">
        <f t="shared" si="8"/>
        <v>-166186.58344633563</v>
      </c>
      <c r="X50" s="488">
        <f t="shared" si="8"/>
        <v>-175419.59408890983</v>
      </c>
      <c r="Y50" s="488">
        <f t="shared" si="8"/>
        <v>-184652.60473148403</v>
      </c>
      <c r="Z50" s="488">
        <f t="shared" si="8"/>
        <v>-193885.61537405822</v>
      </c>
      <c r="AA50" s="488">
        <f t="shared" si="8"/>
        <v>-203118.62601663242</v>
      </c>
      <c r="AB50" s="488">
        <f t="shared" si="8"/>
        <v>-212351.63665920662</v>
      </c>
      <c r="AC50" s="488">
        <f t="shared" si="8"/>
        <v>-221584.64730178082</v>
      </c>
      <c r="AD50" s="488">
        <f t="shared" si="8"/>
        <v>-230817.65794435501</v>
      </c>
      <c r="AE50" s="488">
        <f t="shared" si="8"/>
        <v>-240050.66858692921</v>
      </c>
      <c r="AF50" s="488">
        <f t="shared" si="8"/>
        <v>-249283.67922950341</v>
      </c>
      <c r="AG50" s="488">
        <f t="shared" si="8"/>
        <v>-258516.68987207761</v>
      </c>
      <c r="AH50" s="488">
        <f t="shared" si="8"/>
        <v>-267749.70051465183</v>
      </c>
      <c r="AI50" s="483">
        <f>'Build-No-Build'!F111</f>
        <v>-276982.71115722612</v>
      </c>
    </row>
    <row r="51" spans="1:35" x14ac:dyDescent="0.3">
      <c r="A51" s="473" t="s">
        <v>4</v>
      </c>
      <c r="B51" s="473" t="s">
        <v>257</v>
      </c>
      <c r="C51" s="474" t="s">
        <v>0</v>
      </c>
      <c r="D51" s="215">
        <f t="shared" si="6"/>
        <v>4265.0292583333057</v>
      </c>
      <c r="E51" s="215">
        <f>'Build-No-Build'!F51</f>
        <v>-127950.87774999917</v>
      </c>
      <c r="F51" s="215">
        <f t="shared" si="2"/>
        <v>-123685.84849166586</v>
      </c>
      <c r="G51" s="215">
        <f t="shared" si="8"/>
        <v>-119420.81923333256</v>
      </c>
      <c r="H51" s="215">
        <f t="shared" si="8"/>
        <v>-115155.78997499925</v>
      </c>
      <c r="I51" s="215">
        <f t="shared" si="8"/>
        <v>-110890.76071666594</v>
      </c>
      <c r="J51" s="215">
        <f t="shared" si="8"/>
        <v>-106625.73145833264</v>
      </c>
      <c r="K51" s="215">
        <f t="shared" si="8"/>
        <v>-102360.70219999933</v>
      </c>
      <c r="L51" s="215">
        <f t="shared" si="8"/>
        <v>-98095.672941666024</v>
      </c>
      <c r="M51" s="215">
        <f t="shared" si="8"/>
        <v>-93830.643683332717</v>
      </c>
      <c r="N51" s="215">
        <f t="shared" si="8"/>
        <v>-89565.61442499941</v>
      </c>
      <c r="O51" s="215">
        <f t="shared" si="8"/>
        <v>-85300.585166666104</v>
      </c>
      <c r="P51" s="215">
        <f t="shared" si="8"/>
        <v>-81035.555908332797</v>
      </c>
      <c r="Q51" s="215">
        <f t="shared" si="8"/>
        <v>-76770.52664999949</v>
      </c>
      <c r="R51" s="215">
        <f t="shared" si="8"/>
        <v>-72505.497391666184</v>
      </c>
      <c r="S51" s="215">
        <f t="shared" si="8"/>
        <v>-68240.468133332877</v>
      </c>
      <c r="T51" s="215">
        <f t="shared" si="8"/>
        <v>-63975.438874999571</v>
      </c>
      <c r="U51" s="215">
        <f t="shared" si="8"/>
        <v>-59710.409616666264</v>
      </c>
      <c r="V51" s="215">
        <f t="shared" si="8"/>
        <v>-55445.380358332957</v>
      </c>
      <c r="W51" s="215">
        <f t="shared" si="8"/>
        <v>-51180.351099999651</v>
      </c>
      <c r="X51" s="215">
        <f t="shared" si="8"/>
        <v>-46915.321841666344</v>
      </c>
      <c r="Y51" s="215">
        <f t="shared" si="8"/>
        <v>-42650.292583333037</v>
      </c>
      <c r="Z51" s="215">
        <f t="shared" si="8"/>
        <v>-38385.263324999731</v>
      </c>
      <c r="AA51" s="215">
        <f t="shared" si="8"/>
        <v>-34120.234066666424</v>
      </c>
      <c r="AB51" s="215">
        <f t="shared" si="8"/>
        <v>-29855.204808333117</v>
      </c>
      <c r="AC51" s="215">
        <f t="shared" si="8"/>
        <v>-25590.175549999811</v>
      </c>
      <c r="AD51" s="215">
        <f t="shared" si="8"/>
        <v>-21325.146291666504</v>
      </c>
      <c r="AE51" s="215">
        <f t="shared" si="8"/>
        <v>-17060.117033333197</v>
      </c>
      <c r="AF51" s="215">
        <f t="shared" si="8"/>
        <v>-12795.087774999891</v>
      </c>
      <c r="AG51" s="215">
        <f t="shared" si="8"/>
        <v>-8530.0585166665842</v>
      </c>
      <c r="AH51" s="215">
        <f t="shared" si="8"/>
        <v>-4265.0292583332784</v>
      </c>
      <c r="AI51" s="215">
        <f>'Build-No-Build'!F112</f>
        <v>0</v>
      </c>
    </row>
    <row r="52" spans="1:35" x14ac:dyDescent="0.3">
      <c r="A52" s="473" t="s">
        <v>4</v>
      </c>
      <c r="B52" s="473" t="s">
        <v>257</v>
      </c>
      <c r="C52" s="474" t="s">
        <v>451</v>
      </c>
      <c r="D52" s="215">
        <f t="shared" si="6"/>
        <v>16010.747435333191</v>
      </c>
      <c r="E52" s="215">
        <f>'Build-No-Build'!F52</f>
        <v>-480322.42305999575</v>
      </c>
      <c r="F52" s="215">
        <f t="shared" si="2"/>
        <v>-464311.67562466254</v>
      </c>
      <c r="G52" s="215">
        <f t="shared" si="8"/>
        <v>-448300.92818932934</v>
      </c>
      <c r="H52" s="215">
        <f t="shared" si="8"/>
        <v>-432290.18075399613</v>
      </c>
      <c r="I52" s="215">
        <f t="shared" si="8"/>
        <v>-416279.43331866292</v>
      </c>
      <c r="J52" s="215">
        <f t="shared" si="8"/>
        <v>-400268.68588332972</v>
      </c>
      <c r="K52" s="215">
        <f t="shared" si="8"/>
        <v>-384257.93844799651</v>
      </c>
      <c r="L52" s="215">
        <f t="shared" si="8"/>
        <v>-368247.1910126633</v>
      </c>
      <c r="M52" s="215">
        <f t="shared" si="8"/>
        <v>-352236.44357733009</v>
      </c>
      <c r="N52" s="215">
        <f t="shared" si="8"/>
        <v>-336225.69614199689</v>
      </c>
      <c r="O52" s="215">
        <f t="shared" si="8"/>
        <v>-320214.94870666368</v>
      </c>
      <c r="P52" s="215">
        <f t="shared" si="8"/>
        <v>-304204.20127133047</v>
      </c>
      <c r="Q52" s="215">
        <f t="shared" si="8"/>
        <v>-288193.45383599726</v>
      </c>
      <c r="R52" s="215">
        <f t="shared" si="8"/>
        <v>-272182.70640066406</v>
      </c>
      <c r="S52" s="215">
        <f t="shared" si="8"/>
        <v>-256171.95896533088</v>
      </c>
      <c r="T52" s="215">
        <f t="shared" si="8"/>
        <v>-240161.2115299977</v>
      </c>
      <c r="U52" s="215">
        <f t="shared" si="8"/>
        <v>-224150.46409466452</v>
      </c>
      <c r="V52" s="215">
        <f t="shared" si="8"/>
        <v>-208139.71665933134</v>
      </c>
      <c r="W52" s="215">
        <f t="shared" si="8"/>
        <v>-192128.96922399817</v>
      </c>
      <c r="X52" s="215">
        <f t="shared" si="8"/>
        <v>-176118.22178866499</v>
      </c>
      <c r="Y52" s="215">
        <f t="shared" si="8"/>
        <v>-160107.47435333181</v>
      </c>
      <c r="Z52" s="215">
        <f t="shared" si="8"/>
        <v>-144096.72691799863</v>
      </c>
      <c r="AA52" s="215">
        <f t="shared" si="8"/>
        <v>-128085.97948266544</v>
      </c>
      <c r="AB52" s="215">
        <f t="shared" si="8"/>
        <v>-112075.23204733225</v>
      </c>
      <c r="AC52" s="215">
        <f t="shared" si="8"/>
        <v>-96064.484611999054</v>
      </c>
      <c r="AD52" s="215">
        <f t="shared" si="8"/>
        <v>-80053.737176665862</v>
      </c>
      <c r="AE52" s="215">
        <f t="shared" si="8"/>
        <v>-64042.989741332669</v>
      </c>
      <c r="AF52" s="215">
        <f t="shared" si="8"/>
        <v>-48032.242305999476</v>
      </c>
      <c r="AG52" s="215">
        <f t="shared" si="8"/>
        <v>-32021.494870666284</v>
      </c>
      <c r="AH52" s="215">
        <f t="shared" si="8"/>
        <v>-16010.747435333093</v>
      </c>
      <c r="AI52" s="215">
        <f>'Build-No-Build'!F113</f>
        <v>0</v>
      </c>
    </row>
    <row r="53" spans="1:35" x14ac:dyDescent="0.3">
      <c r="A53" s="473" t="s">
        <v>4</v>
      </c>
      <c r="B53" s="473" t="s">
        <v>257</v>
      </c>
      <c r="C53" s="474" t="s">
        <v>1</v>
      </c>
      <c r="D53" s="215">
        <f t="shared" si="6"/>
        <v>10291.263780166606</v>
      </c>
      <c r="E53" s="215">
        <f>'Build-No-Build'!F53</f>
        <v>-308737.91340499819</v>
      </c>
      <c r="F53" s="215">
        <f t="shared" si="2"/>
        <v>-298446.64962483157</v>
      </c>
      <c r="G53" s="215">
        <f t="shared" si="8"/>
        <v>-288155.38584466494</v>
      </c>
      <c r="H53" s="215">
        <f t="shared" si="8"/>
        <v>-277864.12206449831</v>
      </c>
      <c r="I53" s="215">
        <f t="shared" si="8"/>
        <v>-267572.85828433168</v>
      </c>
      <c r="J53" s="215">
        <f t="shared" si="8"/>
        <v>-257281.59450416508</v>
      </c>
      <c r="K53" s="215">
        <f t="shared" si="8"/>
        <v>-246990.33072399849</v>
      </c>
      <c r="L53" s="215">
        <f t="shared" si="8"/>
        <v>-236699.06694383189</v>
      </c>
      <c r="M53" s="215">
        <f t="shared" si="8"/>
        <v>-226407.80316366529</v>
      </c>
      <c r="N53" s="215">
        <f t="shared" si="8"/>
        <v>-216116.53938349869</v>
      </c>
      <c r="O53" s="215">
        <f t="shared" si="8"/>
        <v>-205825.27560333209</v>
      </c>
      <c r="P53" s="215">
        <f t="shared" si="8"/>
        <v>-195534.01182316549</v>
      </c>
      <c r="Q53" s="215">
        <f t="shared" si="8"/>
        <v>-185242.74804299889</v>
      </c>
      <c r="R53" s="215">
        <f t="shared" si="8"/>
        <v>-174951.48426283229</v>
      </c>
      <c r="S53" s="215">
        <f t="shared" si="8"/>
        <v>-164660.2204826657</v>
      </c>
      <c r="T53" s="215">
        <f t="shared" si="8"/>
        <v>-154368.9567024991</v>
      </c>
      <c r="U53" s="215">
        <f t="shared" si="8"/>
        <v>-144077.6929223325</v>
      </c>
      <c r="V53" s="215">
        <f t="shared" si="8"/>
        <v>-133786.4291421659</v>
      </c>
      <c r="W53" s="215">
        <f t="shared" si="8"/>
        <v>-123495.1653619993</v>
      </c>
      <c r="X53" s="215">
        <f t="shared" si="8"/>
        <v>-113203.9015818327</v>
      </c>
      <c r="Y53" s="215">
        <f t="shared" si="8"/>
        <v>-102912.6378016661</v>
      </c>
      <c r="Z53" s="215">
        <f t="shared" si="8"/>
        <v>-92621.374021499505</v>
      </c>
      <c r="AA53" s="215">
        <f t="shared" si="8"/>
        <v>-82330.110241332906</v>
      </c>
      <c r="AB53" s="215">
        <f t="shared" si="8"/>
        <v>-72038.846461166308</v>
      </c>
      <c r="AC53" s="215">
        <f t="shared" si="8"/>
        <v>-61747.582680999702</v>
      </c>
      <c r="AD53" s="215">
        <f t="shared" si="8"/>
        <v>-51456.318900833096</v>
      </c>
      <c r="AE53" s="215">
        <f t="shared" si="8"/>
        <v>-41165.05512066649</v>
      </c>
      <c r="AF53" s="215">
        <f t="shared" si="8"/>
        <v>-30873.791340499884</v>
      </c>
      <c r="AG53" s="215">
        <f t="shared" si="8"/>
        <v>-20582.527560333278</v>
      </c>
      <c r="AH53" s="215">
        <f t="shared" si="8"/>
        <v>-10291.263780166671</v>
      </c>
      <c r="AI53" s="215">
        <f>'Build-No-Build'!F114</f>
        <v>0</v>
      </c>
    </row>
    <row r="54" spans="1:35" x14ac:dyDescent="0.3">
      <c r="A54" s="473" t="s">
        <v>4</v>
      </c>
      <c r="B54" s="473" t="s">
        <v>257</v>
      </c>
      <c r="C54" s="474" t="s">
        <v>452</v>
      </c>
      <c r="D54" s="215">
        <f t="shared" si="6"/>
        <v>16468.059804333167</v>
      </c>
      <c r="E54" s="215">
        <f>'Build-No-Build'!F54</f>
        <v>-494041.79412999505</v>
      </c>
      <c r="F54" s="215">
        <f t="shared" si="2"/>
        <v>-477573.73432566191</v>
      </c>
      <c r="G54" s="215">
        <f t="shared" si="8"/>
        <v>-461105.67452132876</v>
      </c>
      <c r="H54" s="215">
        <f t="shared" si="8"/>
        <v>-444637.61471699562</v>
      </c>
      <c r="I54" s="215">
        <f t="shared" si="8"/>
        <v>-428169.55491266248</v>
      </c>
      <c r="J54" s="215">
        <f t="shared" si="8"/>
        <v>-411701.49510832934</v>
      </c>
      <c r="K54" s="215">
        <f t="shared" si="8"/>
        <v>-395233.4353039962</v>
      </c>
      <c r="L54" s="215">
        <f t="shared" si="8"/>
        <v>-378765.37549966306</v>
      </c>
      <c r="M54" s="215">
        <f t="shared" si="8"/>
        <v>-362297.31569532992</v>
      </c>
      <c r="N54" s="215">
        <f t="shared" si="8"/>
        <v>-345829.25589099678</v>
      </c>
      <c r="O54" s="215">
        <f t="shared" si="8"/>
        <v>-329361.19608666364</v>
      </c>
      <c r="P54" s="215">
        <f t="shared" si="8"/>
        <v>-312893.1362823305</v>
      </c>
      <c r="Q54" s="215">
        <f t="shared" si="8"/>
        <v>-296425.07647799735</v>
      </c>
      <c r="R54" s="215">
        <f t="shared" si="8"/>
        <v>-279957.01667366421</v>
      </c>
      <c r="S54" s="215">
        <f t="shared" si="8"/>
        <v>-263488.95686933107</v>
      </c>
      <c r="T54" s="215">
        <f t="shared" si="8"/>
        <v>-247020.8970649979</v>
      </c>
      <c r="U54" s="215">
        <f t="shared" si="8"/>
        <v>-230552.83726066473</v>
      </c>
      <c r="V54" s="215">
        <f t="shared" si="8"/>
        <v>-214084.77745633156</v>
      </c>
      <c r="W54" s="215">
        <f t="shared" si="8"/>
        <v>-197616.71765199839</v>
      </c>
      <c r="X54" s="215">
        <f t="shared" si="8"/>
        <v>-181148.65784766522</v>
      </c>
      <c r="Y54" s="215">
        <f t="shared" si="8"/>
        <v>-164680.59804333205</v>
      </c>
      <c r="Z54" s="215">
        <f t="shared" si="8"/>
        <v>-148212.53823899888</v>
      </c>
      <c r="AA54" s="215">
        <f t="shared" si="8"/>
        <v>-131744.47843466571</v>
      </c>
      <c r="AB54" s="215">
        <f t="shared" si="8"/>
        <v>-115276.41863033254</v>
      </c>
      <c r="AC54" s="215">
        <f t="shared" si="8"/>
        <v>-98808.35882599937</v>
      </c>
      <c r="AD54" s="215">
        <f t="shared" si="8"/>
        <v>-82340.2990216662</v>
      </c>
      <c r="AE54" s="215">
        <f t="shared" si="8"/>
        <v>-65872.23921733303</v>
      </c>
      <c r="AF54" s="215">
        <f t="shared" si="8"/>
        <v>-49404.17941299986</v>
      </c>
      <c r="AG54" s="215">
        <f t="shared" si="8"/>
        <v>-32936.11960866669</v>
      </c>
      <c r="AH54" s="215">
        <f t="shared" si="8"/>
        <v>-16468.059804333523</v>
      </c>
      <c r="AI54" s="215">
        <f>'Build-No-Build'!F115</f>
        <v>0</v>
      </c>
    </row>
    <row r="55" spans="1:35" x14ac:dyDescent="0.3">
      <c r="A55" s="480" t="s">
        <v>4</v>
      </c>
      <c r="B55" s="481" t="s">
        <v>257</v>
      </c>
      <c r="C55" s="482" t="s">
        <v>99</v>
      </c>
      <c r="D55" s="488">
        <f t="shared" si="6"/>
        <v>47035.100278166276</v>
      </c>
      <c r="E55" s="488">
        <f>'Build-No-Build'!F55</f>
        <v>-1411053.0083449883</v>
      </c>
      <c r="F55" s="488">
        <f t="shared" si="2"/>
        <v>-1364017.908066822</v>
      </c>
      <c r="G55" s="488">
        <f t="shared" si="8"/>
        <v>-1316982.8077886556</v>
      </c>
      <c r="H55" s="488">
        <f t="shared" si="8"/>
        <v>-1269947.7075104893</v>
      </c>
      <c r="I55" s="488">
        <f t="shared" si="8"/>
        <v>-1222912.6072323229</v>
      </c>
      <c r="J55" s="488">
        <f t="shared" si="8"/>
        <v>-1175877.5069541566</v>
      </c>
      <c r="K55" s="488">
        <f t="shared" si="8"/>
        <v>-1128842.4066759902</v>
      </c>
      <c r="L55" s="488">
        <f t="shared" si="8"/>
        <v>-1081807.3063978238</v>
      </c>
      <c r="M55" s="488">
        <f t="shared" si="8"/>
        <v>-1034772.2061196576</v>
      </c>
      <c r="N55" s="488">
        <f t="shared" si="8"/>
        <v>-987737.10584149137</v>
      </c>
      <c r="O55" s="488">
        <f t="shared" si="8"/>
        <v>-940702.00556332513</v>
      </c>
      <c r="P55" s="488">
        <f t="shared" si="8"/>
        <v>-893666.90528515889</v>
      </c>
      <c r="Q55" s="488">
        <f t="shared" si="8"/>
        <v>-846631.80500699265</v>
      </c>
      <c r="R55" s="488">
        <f t="shared" si="8"/>
        <v>-799596.70472882641</v>
      </c>
      <c r="S55" s="488">
        <f t="shared" si="8"/>
        <v>-752561.60445066018</v>
      </c>
      <c r="T55" s="488">
        <f t="shared" si="8"/>
        <v>-705526.50417249394</v>
      </c>
      <c r="U55" s="488">
        <f t="shared" si="8"/>
        <v>-658491.4038943277</v>
      </c>
      <c r="V55" s="488">
        <f t="shared" si="8"/>
        <v>-611456.30361616146</v>
      </c>
      <c r="W55" s="488">
        <f t="shared" si="8"/>
        <v>-564421.20333799522</v>
      </c>
      <c r="X55" s="488">
        <f t="shared" si="8"/>
        <v>-517386.10305982892</v>
      </c>
      <c r="Y55" s="488">
        <f t="shared" si="8"/>
        <v>-470351.00278166262</v>
      </c>
      <c r="Z55" s="488">
        <f t="shared" si="8"/>
        <v>-423315.90250349633</v>
      </c>
      <c r="AA55" s="488">
        <f t="shared" si="8"/>
        <v>-376280.80222533003</v>
      </c>
      <c r="AB55" s="488">
        <f t="shared" si="8"/>
        <v>-329245.70194716373</v>
      </c>
      <c r="AC55" s="488">
        <f t="shared" si="8"/>
        <v>-282210.60166899743</v>
      </c>
      <c r="AD55" s="488">
        <f t="shared" si="8"/>
        <v>-235175.50139083117</v>
      </c>
      <c r="AE55" s="488">
        <f t="shared" si="8"/>
        <v>-188140.4011126649</v>
      </c>
      <c r="AF55" s="488">
        <f t="shared" si="8"/>
        <v>-141105.30083449863</v>
      </c>
      <c r="AG55" s="488">
        <f t="shared" si="8"/>
        <v>-94070.200556332362</v>
      </c>
      <c r="AH55" s="488">
        <f t="shared" si="8"/>
        <v>-47035.100278166086</v>
      </c>
      <c r="AI55" s="483">
        <f>'Build-No-Build'!F116</f>
        <v>0</v>
      </c>
    </row>
    <row r="56" spans="1:35" x14ac:dyDescent="0.3">
      <c r="A56" s="459" t="s">
        <v>4</v>
      </c>
      <c r="B56" s="459" t="s">
        <v>261</v>
      </c>
      <c r="C56" s="460" t="s">
        <v>0</v>
      </c>
      <c r="D56" s="216">
        <f t="shared" si="6"/>
        <v>-825.48260191339568</v>
      </c>
      <c r="E56" s="216">
        <f>'Build-No-Build'!F56</f>
        <v>-27588.380824999982</v>
      </c>
      <c r="F56" s="216">
        <f t="shared" si="2"/>
        <v>-28413.863426913376</v>
      </c>
      <c r="G56" s="216">
        <f t="shared" si="8"/>
        <v>-29239.346028826771</v>
      </c>
      <c r="H56" s="216">
        <f t="shared" si="8"/>
        <v>-30064.828630740165</v>
      </c>
      <c r="I56" s="216">
        <f t="shared" si="8"/>
        <v>-30890.311232653559</v>
      </c>
      <c r="J56" s="216">
        <f t="shared" si="8"/>
        <v>-31715.793834566954</v>
      </c>
      <c r="K56" s="216">
        <f t="shared" si="8"/>
        <v>-32541.276436480348</v>
      </c>
      <c r="L56" s="216">
        <f t="shared" si="8"/>
        <v>-33366.759038393742</v>
      </c>
      <c r="M56" s="216">
        <f t="shared" si="8"/>
        <v>-34192.24164030714</v>
      </c>
      <c r="N56" s="216">
        <f t="shared" si="8"/>
        <v>-35017.724242220538</v>
      </c>
      <c r="O56" s="216">
        <f t="shared" si="8"/>
        <v>-35843.206844133936</v>
      </c>
      <c r="P56" s="216">
        <f t="shared" si="8"/>
        <v>-36668.689446047334</v>
      </c>
      <c r="Q56" s="216">
        <f t="shared" si="8"/>
        <v>-37494.172047960732</v>
      </c>
      <c r="R56" s="216">
        <f t="shared" si="8"/>
        <v>-38319.65464987413</v>
      </c>
      <c r="S56" s="216">
        <f t="shared" si="8"/>
        <v>-39145.137251787528</v>
      </c>
      <c r="T56" s="216">
        <f t="shared" si="8"/>
        <v>-39970.619853700926</v>
      </c>
      <c r="U56" s="216">
        <f t="shared" si="8"/>
        <v>-40796.102455614324</v>
      </c>
      <c r="V56" s="216">
        <f t="shared" si="8"/>
        <v>-41621.585057527722</v>
      </c>
      <c r="W56" s="216">
        <f t="shared" si="8"/>
        <v>-42447.06765944112</v>
      </c>
      <c r="X56" s="216">
        <f t="shared" si="8"/>
        <v>-43272.550261354518</v>
      </c>
      <c r="Y56" s="216">
        <f t="shared" si="8"/>
        <v>-44098.032863267916</v>
      </c>
      <c r="Z56" s="216">
        <f t="shared" si="8"/>
        <v>-44923.515465181314</v>
      </c>
      <c r="AA56" s="216">
        <f t="shared" si="8"/>
        <v>-45748.998067094712</v>
      </c>
      <c r="AB56" s="216">
        <f t="shared" si="8"/>
        <v>-46574.48066900811</v>
      </c>
      <c r="AC56" s="216">
        <f t="shared" si="8"/>
        <v>-47399.963270921508</v>
      </c>
      <c r="AD56" s="216">
        <f t="shared" si="8"/>
        <v>-48225.445872834905</v>
      </c>
      <c r="AE56" s="216">
        <f t="shared" si="8"/>
        <v>-49050.928474748303</v>
      </c>
      <c r="AF56" s="216">
        <f t="shared" si="8"/>
        <v>-49876.411076661701</v>
      </c>
      <c r="AG56" s="216">
        <f t="shared" si="8"/>
        <v>-50701.893678575099</v>
      </c>
      <c r="AH56" s="216">
        <f t="shared" si="8"/>
        <v>-51527.376280488497</v>
      </c>
      <c r="AI56" s="216">
        <f>'Build-No-Build'!F117</f>
        <v>-52352.858882401852</v>
      </c>
    </row>
    <row r="57" spans="1:35" x14ac:dyDescent="0.3">
      <c r="A57" s="459" t="s">
        <v>4</v>
      </c>
      <c r="B57" s="459" t="s">
        <v>261</v>
      </c>
      <c r="C57" s="460" t="s">
        <v>451</v>
      </c>
      <c r="D57" s="216">
        <f t="shared" si="6"/>
        <v>-2775.0545213115383</v>
      </c>
      <c r="E57" s="216">
        <f>'Build-No-Build'!F57</f>
        <v>-70684.135590000049</v>
      </c>
      <c r="F57" s="216">
        <f t="shared" si="2"/>
        <v>-73459.190111311589</v>
      </c>
      <c r="G57" s="216">
        <f t="shared" si="8"/>
        <v>-76234.244632623129</v>
      </c>
      <c r="H57" s="216">
        <f t="shared" si="8"/>
        <v>-79009.299153934669</v>
      </c>
      <c r="I57" s="216">
        <f t="shared" si="8"/>
        <v>-81784.35367524621</v>
      </c>
      <c r="J57" s="216">
        <f t="shared" si="8"/>
        <v>-84559.40819655775</v>
      </c>
      <c r="K57" s="216">
        <f t="shared" si="8"/>
        <v>-87334.46271786929</v>
      </c>
      <c r="L57" s="216">
        <f t="shared" si="8"/>
        <v>-90109.51723918083</v>
      </c>
      <c r="M57" s="216">
        <f t="shared" si="8"/>
        <v>-92884.57176049237</v>
      </c>
      <c r="N57" s="216">
        <f t="shared" si="8"/>
        <v>-95659.62628180391</v>
      </c>
      <c r="O57" s="216">
        <f t="shared" si="8"/>
        <v>-98434.680803115451</v>
      </c>
      <c r="P57" s="216">
        <f t="shared" si="8"/>
        <v>-101209.73532442699</v>
      </c>
      <c r="Q57" s="216">
        <f t="shared" si="8"/>
        <v>-103984.78984573853</v>
      </c>
      <c r="R57" s="216">
        <f t="shared" si="8"/>
        <v>-106759.84436705007</v>
      </c>
      <c r="S57" s="216">
        <f t="shared" si="8"/>
        <v>-109534.89888836161</v>
      </c>
      <c r="T57" s="216">
        <f t="shared" si="8"/>
        <v>-112309.95340967315</v>
      </c>
      <c r="U57" s="216">
        <f t="shared" si="8"/>
        <v>-115085.00793098469</v>
      </c>
      <c r="V57" s="216">
        <f t="shared" si="8"/>
        <v>-117860.06245229623</v>
      </c>
      <c r="W57" s="216">
        <f t="shared" si="8"/>
        <v>-120635.11697360777</v>
      </c>
      <c r="X57" s="216">
        <f t="shared" si="8"/>
        <v>-123410.17149491931</v>
      </c>
      <c r="Y57" s="216">
        <f t="shared" si="8"/>
        <v>-126185.22601623085</v>
      </c>
      <c r="Z57" s="216">
        <f t="shared" si="8"/>
        <v>-128960.28053754239</v>
      </c>
      <c r="AA57" s="216">
        <f t="shared" si="8"/>
        <v>-131735.33505885393</v>
      </c>
      <c r="AB57" s="216">
        <f t="shared" si="8"/>
        <v>-134510.38958016547</v>
      </c>
      <c r="AC57" s="216">
        <f t="shared" si="8"/>
        <v>-137285.44410147701</v>
      </c>
      <c r="AD57" s="216">
        <f t="shared" si="8"/>
        <v>-140060.49862278855</v>
      </c>
      <c r="AE57" s="216">
        <f t="shared" si="8"/>
        <v>-142835.55314410009</v>
      </c>
      <c r="AF57" s="216">
        <f t="shared" si="8"/>
        <v>-145610.60766541163</v>
      </c>
      <c r="AG57" s="216">
        <f t="shared" si="8"/>
        <v>-148385.66218672317</v>
      </c>
      <c r="AH57" s="216">
        <f t="shared" si="8"/>
        <v>-151160.71670803471</v>
      </c>
      <c r="AI57" s="216">
        <f>'Build-No-Build'!F118</f>
        <v>-153935.7712293462</v>
      </c>
    </row>
    <row r="58" spans="1:35" x14ac:dyDescent="0.3">
      <c r="A58" s="459" t="s">
        <v>4</v>
      </c>
      <c r="B58" s="459" t="s">
        <v>261</v>
      </c>
      <c r="C58" s="460" t="s">
        <v>1</v>
      </c>
      <c r="D58" s="216">
        <f t="shared" si="6"/>
        <v>-2492.3467693746416</v>
      </c>
      <c r="E58" s="216">
        <f>'Build-No-Build'!F58</f>
        <v>-64011.673885000011</v>
      </c>
      <c r="F58" s="216">
        <f t="shared" si="2"/>
        <v>-66504.020654374646</v>
      </c>
      <c r="G58" s="216">
        <f t="shared" si="8"/>
        <v>-68996.367423749281</v>
      </c>
      <c r="H58" s="216">
        <f t="shared" si="8"/>
        <v>-71488.714193123917</v>
      </c>
      <c r="I58" s="216">
        <f t="shared" si="8"/>
        <v>-73981.060962498552</v>
      </c>
      <c r="J58" s="216">
        <f t="shared" si="8"/>
        <v>-76473.407731873187</v>
      </c>
      <c r="K58" s="216">
        <f t="shared" si="8"/>
        <v>-78965.754501247822</v>
      </c>
      <c r="L58" s="216">
        <f t="shared" si="8"/>
        <v>-81458.101270622457</v>
      </c>
      <c r="M58" s="216">
        <f t="shared" si="8"/>
        <v>-83950.448039997093</v>
      </c>
      <c r="N58" s="216">
        <f t="shared" si="8"/>
        <v>-86442.794809371728</v>
      </c>
      <c r="O58" s="216">
        <f t="shared" si="8"/>
        <v>-88935.141578746363</v>
      </c>
      <c r="P58" s="216">
        <f t="shared" si="8"/>
        <v>-91427.488348120998</v>
      </c>
      <c r="Q58" s="216">
        <f t="shared" si="8"/>
        <v>-93919.835117495633</v>
      </c>
      <c r="R58" s="216">
        <f t="shared" si="8"/>
        <v>-96412.181886870268</v>
      </c>
      <c r="S58" s="216">
        <f t="shared" si="8"/>
        <v>-98904.528656244904</v>
      </c>
      <c r="T58" s="216">
        <f t="shared" si="8"/>
        <v>-101396.87542561954</v>
      </c>
      <c r="U58" s="216">
        <f t="shared" si="8"/>
        <v>-103889.22219499417</v>
      </c>
      <c r="V58" s="216">
        <f t="shared" si="8"/>
        <v>-106381.56896436881</v>
      </c>
      <c r="W58" s="216">
        <f t="shared" si="8"/>
        <v>-108873.91573374344</v>
      </c>
      <c r="X58" s="216">
        <f t="shared" si="8"/>
        <v>-111366.26250311808</v>
      </c>
      <c r="Y58" s="216">
        <f t="shared" si="8"/>
        <v>-113858.60927249271</v>
      </c>
      <c r="Z58" s="216">
        <f t="shared" si="8"/>
        <v>-116350.95604186735</v>
      </c>
      <c r="AA58" s="216">
        <f t="shared" si="8"/>
        <v>-118843.30281124199</v>
      </c>
      <c r="AB58" s="216">
        <f t="shared" si="8"/>
        <v>-121335.64958061662</v>
      </c>
      <c r="AC58" s="216">
        <f t="shared" si="8"/>
        <v>-123827.99634999126</v>
      </c>
      <c r="AD58" s="216">
        <f t="shared" si="8"/>
        <v>-126320.34311936589</v>
      </c>
      <c r="AE58" s="216">
        <f t="shared" si="8"/>
        <v>-128812.68988874053</v>
      </c>
      <c r="AF58" s="216">
        <f t="shared" si="8"/>
        <v>-131305.03665811516</v>
      </c>
      <c r="AG58" s="216">
        <f t="shared" si="8"/>
        <v>-133797.38342748981</v>
      </c>
      <c r="AH58" s="216">
        <f t="shared" si="8"/>
        <v>-136289.73019686446</v>
      </c>
      <c r="AI58" s="216">
        <f>'Build-No-Build'!F119</f>
        <v>-138782.07696623926</v>
      </c>
    </row>
    <row r="59" spans="1:35" x14ac:dyDescent="0.3">
      <c r="A59" s="459" t="s">
        <v>4</v>
      </c>
      <c r="B59" s="459" t="s">
        <v>261</v>
      </c>
      <c r="C59" s="460" t="s">
        <v>452</v>
      </c>
      <c r="D59" s="216">
        <f t="shared" si="6"/>
        <v>-3832.8251532148774</v>
      </c>
      <c r="E59" s="216">
        <f>'Build-No-Build'!F59</f>
        <v>-63520.084950000019</v>
      </c>
      <c r="F59" s="216">
        <f t="shared" si="2"/>
        <v>-67352.91010321489</v>
      </c>
      <c r="G59" s="216">
        <f t="shared" si="8"/>
        <v>-71185.735256429762</v>
      </c>
      <c r="H59" s="216">
        <f t="shared" si="8"/>
        <v>-75018.560409644633</v>
      </c>
      <c r="I59" s="216">
        <f t="shared" si="8"/>
        <v>-78851.385562859505</v>
      </c>
      <c r="J59" s="216">
        <f t="shared" si="8"/>
        <v>-82684.210716074376</v>
      </c>
      <c r="K59" s="216">
        <f t="shared" si="8"/>
        <v>-86517.035869289248</v>
      </c>
      <c r="L59" s="216">
        <f t="shared" si="8"/>
        <v>-90349.861022504119</v>
      </c>
      <c r="M59" s="216">
        <f t="shared" si="8"/>
        <v>-94182.686175718991</v>
      </c>
      <c r="N59" s="216">
        <f t="shared" si="8"/>
        <v>-98015.511328933862</v>
      </c>
      <c r="O59" s="216">
        <f t="shared" ref="G59:AH65" si="9">N59+$D59</f>
        <v>-101848.33648214873</v>
      </c>
      <c r="P59" s="216">
        <f t="shared" si="9"/>
        <v>-105681.16163536361</v>
      </c>
      <c r="Q59" s="216">
        <f t="shared" si="9"/>
        <v>-109513.98678857848</v>
      </c>
      <c r="R59" s="216">
        <f t="shared" si="9"/>
        <v>-113346.81194179335</v>
      </c>
      <c r="S59" s="216">
        <f t="shared" si="9"/>
        <v>-117179.63709500822</v>
      </c>
      <c r="T59" s="216">
        <f t="shared" si="9"/>
        <v>-121012.46224822309</v>
      </c>
      <c r="U59" s="216">
        <f t="shared" si="9"/>
        <v>-124845.28740143796</v>
      </c>
      <c r="V59" s="216">
        <f t="shared" si="9"/>
        <v>-128678.11255465283</v>
      </c>
      <c r="W59" s="216">
        <f t="shared" si="9"/>
        <v>-132510.93770786771</v>
      </c>
      <c r="X59" s="216">
        <f t="shared" si="9"/>
        <v>-136343.76286108259</v>
      </c>
      <c r="Y59" s="216">
        <f t="shared" si="9"/>
        <v>-140176.58801429748</v>
      </c>
      <c r="Z59" s="216">
        <f t="shared" si="9"/>
        <v>-144009.41316751236</v>
      </c>
      <c r="AA59" s="216">
        <f t="shared" si="9"/>
        <v>-147842.23832072725</v>
      </c>
      <c r="AB59" s="216">
        <f t="shared" si="9"/>
        <v>-151675.06347394214</v>
      </c>
      <c r="AC59" s="216">
        <f t="shared" si="9"/>
        <v>-155507.88862715702</v>
      </c>
      <c r="AD59" s="216">
        <f t="shared" si="9"/>
        <v>-159340.71378037191</v>
      </c>
      <c r="AE59" s="216">
        <f t="shared" si="9"/>
        <v>-163173.53893358679</v>
      </c>
      <c r="AF59" s="216">
        <f t="shared" si="9"/>
        <v>-167006.36408680168</v>
      </c>
      <c r="AG59" s="216">
        <f t="shared" si="9"/>
        <v>-170839.18924001657</v>
      </c>
      <c r="AH59" s="216">
        <f t="shared" si="9"/>
        <v>-174672.01439323145</v>
      </c>
      <c r="AI59" s="216">
        <f>'Build-No-Build'!F120</f>
        <v>-178504.83954644634</v>
      </c>
    </row>
    <row r="60" spans="1:35" x14ac:dyDescent="0.3">
      <c r="A60" s="480" t="s">
        <v>4</v>
      </c>
      <c r="B60" s="481" t="s">
        <v>261</v>
      </c>
      <c r="C60" s="482" t="s">
        <v>99</v>
      </c>
      <c r="D60" s="488">
        <f t="shared" si="6"/>
        <v>-9925.7090458144539</v>
      </c>
      <c r="E60" s="488">
        <f>'Build-No-Build'!F60</f>
        <v>-225804.27525000006</v>
      </c>
      <c r="F60" s="488">
        <f t="shared" si="2"/>
        <v>-235729.98429581453</v>
      </c>
      <c r="G60" s="488">
        <f t="shared" si="9"/>
        <v>-245655.693341629</v>
      </c>
      <c r="H60" s="488">
        <f t="shared" si="9"/>
        <v>-255581.40238744346</v>
      </c>
      <c r="I60" s="488">
        <f t="shared" si="9"/>
        <v>-265507.11143325793</v>
      </c>
      <c r="J60" s="488">
        <f t="shared" si="9"/>
        <v>-275432.8204790724</v>
      </c>
      <c r="K60" s="488">
        <f t="shared" si="9"/>
        <v>-285358.52952488686</v>
      </c>
      <c r="L60" s="488">
        <f t="shared" si="9"/>
        <v>-295284.23857070133</v>
      </c>
      <c r="M60" s="488">
        <f t="shared" si="9"/>
        <v>-305209.9476165158</v>
      </c>
      <c r="N60" s="488">
        <f t="shared" si="9"/>
        <v>-315135.65666233026</v>
      </c>
      <c r="O60" s="488">
        <f t="shared" si="9"/>
        <v>-325061.36570814473</v>
      </c>
      <c r="P60" s="488">
        <f t="shared" si="9"/>
        <v>-334987.0747539592</v>
      </c>
      <c r="Q60" s="488">
        <f t="shared" si="9"/>
        <v>-344912.78379977366</v>
      </c>
      <c r="R60" s="488">
        <f t="shared" si="9"/>
        <v>-354838.49284558813</v>
      </c>
      <c r="S60" s="488">
        <f t="shared" si="9"/>
        <v>-364764.2018914026</v>
      </c>
      <c r="T60" s="488">
        <f t="shared" si="9"/>
        <v>-374689.91093721706</v>
      </c>
      <c r="U60" s="488">
        <f t="shared" si="9"/>
        <v>-384615.61998303153</v>
      </c>
      <c r="V60" s="488">
        <f t="shared" si="9"/>
        <v>-394541.329028846</v>
      </c>
      <c r="W60" s="488">
        <f t="shared" si="9"/>
        <v>-404467.03807466046</v>
      </c>
      <c r="X60" s="488">
        <f t="shared" si="9"/>
        <v>-414392.74712047493</v>
      </c>
      <c r="Y60" s="488">
        <f t="shared" si="9"/>
        <v>-424318.4561662894</v>
      </c>
      <c r="Z60" s="488">
        <f t="shared" si="9"/>
        <v>-434244.16521210386</v>
      </c>
      <c r="AA60" s="488">
        <f t="shared" si="9"/>
        <v>-444169.87425791833</v>
      </c>
      <c r="AB60" s="488">
        <f t="shared" si="9"/>
        <v>-454095.5833037328</v>
      </c>
      <c r="AC60" s="488">
        <f t="shared" si="9"/>
        <v>-464021.29234954726</v>
      </c>
      <c r="AD60" s="488">
        <f t="shared" si="9"/>
        <v>-473947.00139536173</v>
      </c>
      <c r="AE60" s="488">
        <f t="shared" si="9"/>
        <v>-483872.7104411762</v>
      </c>
      <c r="AF60" s="488">
        <f t="shared" si="9"/>
        <v>-493798.41948699066</v>
      </c>
      <c r="AG60" s="488">
        <f t="shared" si="9"/>
        <v>-503724.12853280513</v>
      </c>
      <c r="AH60" s="488">
        <f t="shared" si="9"/>
        <v>-513649.8375786196</v>
      </c>
      <c r="AI60" s="483">
        <f>'Build-No-Build'!F121</f>
        <v>-523575.54662443366</v>
      </c>
    </row>
    <row r="61" spans="1:35" x14ac:dyDescent="0.3">
      <c r="A61" s="473" t="s">
        <v>4</v>
      </c>
      <c r="B61" s="473" t="s">
        <v>262</v>
      </c>
      <c r="C61" s="474" t="s">
        <v>0</v>
      </c>
      <c r="D61" s="215">
        <f t="shared" si="6"/>
        <v>-1744.2440430800618</v>
      </c>
      <c r="E61" s="215">
        <f>'Build-No-Build'!F61</f>
        <v>-25.537590000000314</v>
      </c>
      <c r="F61" s="215">
        <f t="shared" si="2"/>
        <v>-1769.7816330800622</v>
      </c>
      <c r="G61" s="215">
        <f t="shared" si="9"/>
        <v>-3514.025676160124</v>
      </c>
      <c r="H61" s="215">
        <f t="shared" si="9"/>
        <v>-5258.2697192401856</v>
      </c>
      <c r="I61" s="215">
        <f t="shared" si="9"/>
        <v>-7002.5137623202472</v>
      </c>
      <c r="J61" s="215">
        <f t="shared" si="9"/>
        <v>-8746.7578054003097</v>
      </c>
      <c r="K61" s="215">
        <f t="shared" si="9"/>
        <v>-10491.001848480371</v>
      </c>
      <c r="L61" s="215">
        <f t="shared" si="9"/>
        <v>-12235.245891560433</v>
      </c>
      <c r="M61" s="215">
        <f t="shared" si="9"/>
        <v>-13979.489934640495</v>
      </c>
      <c r="N61" s="215">
        <f t="shared" si="9"/>
        <v>-15723.733977720556</v>
      </c>
      <c r="O61" s="215">
        <f t="shared" si="9"/>
        <v>-17467.97802080062</v>
      </c>
      <c r="P61" s="215">
        <f t="shared" si="9"/>
        <v>-19212.222063880683</v>
      </c>
      <c r="Q61" s="215">
        <f t="shared" si="9"/>
        <v>-20956.466106960746</v>
      </c>
      <c r="R61" s="215">
        <f t="shared" si="9"/>
        <v>-22700.71015004081</v>
      </c>
      <c r="S61" s="215">
        <f t="shared" si="9"/>
        <v>-24444.954193120873</v>
      </c>
      <c r="T61" s="215">
        <f t="shared" si="9"/>
        <v>-26189.198236200937</v>
      </c>
      <c r="U61" s="215">
        <f t="shared" si="9"/>
        <v>-27933.442279281</v>
      </c>
      <c r="V61" s="215">
        <f t="shared" si="9"/>
        <v>-29677.686322361064</v>
      </c>
      <c r="W61" s="215">
        <f t="shared" si="9"/>
        <v>-31421.930365441127</v>
      </c>
      <c r="X61" s="215">
        <f t="shared" si="9"/>
        <v>-33166.17440852119</v>
      </c>
      <c r="Y61" s="215">
        <f t="shared" si="9"/>
        <v>-34910.418451601254</v>
      </c>
      <c r="Z61" s="215">
        <f t="shared" si="9"/>
        <v>-36654.662494681317</v>
      </c>
      <c r="AA61" s="215">
        <f t="shared" si="9"/>
        <v>-38398.906537761381</v>
      </c>
      <c r="AB61" s="215">
        <f t="shared" si="9"/>
        <v>-40143.150580841444</v>
      </c>
      <c r="AC61" s="215">
        <f t="shared" si="9"/>
        <v>-41887.394623921507</v>
      </c>
      <c r="AD61" s="215">
        <f t="shared" si="9"/>
        <v>-43631.638667001571</v>
      </c>
      <c r="AE61" s="215">
        <f t="shared" si="9"/>
        <v>-45375.882710081634</v>
      </c>
      <c r="AF61" s="215">
        <f t="shared" si="9"/>
        <v>-47120.126753161698</v>
      </c>
      <c r="AG61" s="215">
        <f t="shared" si="9"/>
        <v>-48864.370796241761</v>
      </c>
      <c r="AH61" s="215">
        <f t="shared" si="9"/>
        <v>-50608.614839321825</v>
      </c>
      <c r="AI61" s="215">
        <f>'Build-No-Build'!F122</f>
        <v>-52352.858882401852</v>
      </c>
    </row>
    <row r="62" spans="1:35" x14ac:dyDescent="0.3">
      <c r="A62" s="473" t="s">
        <v>4</v>
      </c>
      <c r="B62" s="473" t="s">
        <v>262</v>
      </c>
      <c r="C62" s="474" t="s">
        <v>451</v>
      </c>
      <c r="D62" s="215">
        <f t="shared" si="6"/>
        <v>-5132.0272144782066</v>
      </c>
      <c r="E62" s="215">
        <f>'Build-No-Build'!F62</f>
        <v>25.045204999999569</v>
      </c>
      <c r="F62" s="215">
        <f t="shared" si="2"/>
        <v>-5106.9820094782071</v>
      </c>
      <c r="G62" s="215">
        <f t="shared" si="9"/>
        <v>-10239.009223956415</v>
      </c>
      <c r="H62" s="215">
        <f t="shared" si="9"/>
        <v>-15371.036438434621</v>
      </c>
      <c r="I62" s="215">
        <f t="shared" si="9"/>
        <v>-20503.063652912828</v>
      </c>
      <c r="J62" s="215">
        <f t="shared" si="9"/>
        <v>-25635.090867391034</v>
      </c>
      <c r="K62" s="215">
        <f t="shared" si="9"/>
        <v>-30767.118081869241</v>
      </c>
      <c r="L62" s="215">
        <f t="shared" si="9"/>
        <v>-35899.145296347444</v>
      </c>
      <c r="M62" s="215">
        <f t="shared" si="9"/>
        <v>-41031.172510825651</v>
      </c>
      <c r="N62" s="215">
        <f t="shared" si="9"/>
        <v>-46163.199725303857</v>
      </c>
      <c r="O62" s="215">
        <f t="shared" si="9"/>
        <v>-51295.226939782064</v>
      </c>
      <c r="P62" s="215">
        <f t="shared" si="9"/>
        <v>-56427.25415426027</v>
      </c>
      <c r="Q62" s="215">
        <f t="shared" si="9"/>
        <v>-61559.281368738477</v>
      </c>
      <c r="R62" s="215">
        <f t="shared" si="9"/>
        <v>-66691.308583216683</v>
      </c>
      <c r="S62" s="215">
        <f t="shared" si="9"/>
        <v>-71823.33579769489</v>
      </c>
      <c r="T62" s="215">
        <f t="shared" si="9"/>
        <v>-76955.363012173097</v>
      </c>
      <c r="U62" s="215">
        <f t="shared" si="9"/>
        <v>-82087.390226651303</v>
      </c>
      <c r="V62" s="215">
        <f t="shared" si="9"/>
        <v>-87219.41744112951</v>
      </c>
      <c r="W62" s="215">
        <f t="shared" si="9"/>
        <v>-92351.444655607716</v>
      </c>
      <c r="X62" s="215">
        <f t="shared" si="9"/>
        <v>-97483.471870085923</v>
      </c>
      <c r="Y62" s="215">
        <f t="shared" si="9"/>
        <v>-102615.49908456413</v>
      </c>
      <c r="Z62" s="215">
        <f t="shared" si="9"/>
        <v>-107747.52629904234</v>
      </c>
      <c r="AA62" s="215">
        <f t="shared" si="9"/>
        <v>-112879.55351352054</v>
      </c>
      <c r="AB62" s="215">
        <f t="shared" si="9"/>
        <v>-118011.58072799875</v>
      </c>
      <c r="AC62" s="215">
        <f t="shared" si="9"/>
        <v>-123143.60794247696</v>
      </c>
      <c r="AD62" s="215">
        <f t="shared" si="9"/>
        <v>-128275.63515695516</v>
      </c>
      <c r="AE62" s="215">
        <f t="shared" si="9"/>
        <v>-133407.66237143337</v>
      </c>
      <c r="AF62" s="215">
        <f t="shared" si="9"/>
        <v>-138539.68958591158</v>
      </c>
      <c r="AG62" s="215">
        <f t="shared" si="9"/>
        <v>-143671.71680038978</v>
      </c>
      <c r="AH62" s="215">
        <f t="shared" si="9"/>
        <v>-148803.74401486799</v>
      </c>
      <c r="AI62" s="215">
        <f>'Build-No-Build'!F123</f>
        <v>-153935.7712293462</v>
      </c>
    </row>
    <row r="63" spans="1:35" x14ac:dyDescent="0.3">
      <c r="A63" s="473" t="s">
        <v>4</v>
      </c>
      <c r="B63" s="473" t="s">
        <v>262</v>
      </c>
      <c r="C63" s="474" t="s">
        <v>1</v>
      </c>
      <c r="D63" s="215">
        <f t="shared" si="6"/>
        <v>-4627.4537015413089</v>
      </c>
      <c r="E63" s="215">
        <f>'Build-No-Build'!F63</f>
        <v>41.534080000000046</v>
      </c>
      <c r="F63" s="215">
        <f t="shared" si="2"/>
        <v>-4585.9196215413085</v>
      </c>
      <c r="G63" s="215">
        <f t="shared" si="9"/>
        <v>-9213.3733230826183</v>
      </c>
      <c r="H63" s="215">
        <f t="shared" si="9"/>
        <v>-13840.827024623926</v>
      </c>
      <c r="I63" s="215">
        <f t="shared" si="9"/>
        <v>-18468.280726165234</v>
      </c>
      <c r="J63" s="215">
        <f t="shared" si="9"/>
        <v>-23095.734427706542</v>
      </c>
      <c r="K63" s="215">
        <f t="shared" si="9"/>
        <v>-27723.18812924785</v>
      </c>
      <c r="L63" s="215">
        <f t="shared" si="9"/>
        <v>-32350.641830789158</v>
      </c>
      <c r="M63" s="215">
        <f t="shared" si="9"/>
        <v>-36978.095532330466</v>
      </c>
      <c r="N63" s="215">
        <f t="shared" si="9"/>
        <v>-41605.549233871774</v>
      </c>
      <c r="O63" s="215">
        <f t="shared" si="9"/>
        <v>-46233.002935413082</v>
      </c>
      <c r="P63" s="215">
        <f t="shared" si="9"/>
        <v>-50860.45663695439</v>
      </c>
      <c r="Q63" s="215">
        <f t="shared" si="9"/>
        <v>-55487.910338495698</v>
      </c>
      <c r="R63" s="215">
        <f t="shared" si="9"/>
        <v>-60115.364040037006</v>
      </c>
      <c r="S63" s="215">
        <f t="shared" si="9"/>
        <v>-64742.817741578314</v>
      </c>
      <c r="T63" s="215">
        <f t="shared" si="9"/>
        <v>-69370.271443119622</v>
      </c>
      <c r="U63" s="215">
        <f t="shared" si="9"/>
        <v>-73997.72514466093</v>
      </c>
      <c r="V63" s="215">
        <f t="shared" si="9"/>
        <v>-78625.178846202238</v>
      </c>
      <c r="W63" s="215">
        <f t="shared" si="9"/>
        <v>-83252.632547743546</v>
      </c>
      <c r="X63" s="215">
        <f t="shared" si="9"/>
        <v>-87880.086249284854</v>
      </c>
      <c r="Y63" s="215">
        <f t="shared" si="9"/>
        <v>-92507.539950826162</v>
      </c>
      <c r="Z63" s="215">
        <f t="shared" si="9"/>
        <v>-97134.99365236747</v>
      </c>
      <c r="AA63" s="215">
        <f t="shared" si="9"/>
        <v>-101762.44735390878</v>
      </c>
      <c r="AB63" s="215">
        <f t="shared" si="9"/>
        <v>-106389.90105545009</v>
      </c>
      <c r="AC63" s="215">
        <f t="shared" si="9"/>
        <v>-111017.35475699139</v>
      </c>
      <c r="AD63" s="215">
        <f t="shared" si="9"/>
        <v>-115644.8084585327</v>
      </c>
      <c r="AE63" s="215">
        <f t="shared" si="9"/>
        <v>-120272.26216007401</v>
      </c>
      <c r="AF63" s="215">
        <f t="shared" si="9"/>
        <v>-124899.71586161532</v>
      </c>
      <c r="AG63" s="215">
        <f t="shared" si="9"/>
        <v>-129527.16956315663</v>
      </c>
      <c r="AH63" s="215">
        <f t="shared" si="9"/>
        <v>-134154.62326469793</v>
      </c>
      <c r="AI63" s="215">
        <f>'Build-No-Build'!F124</f>
        <v>-138782.07696623926</v>
      </c>
    </row>
    <row r="64" spans="1:35" x14ac:dyDescent="0.3">
      <c r="A64" s="473" t="s">
        <v>4</v>
      </c>
      <c r="B64" s="473" t="s">
        <v>262</v>
      </c>
      <c r="C64" s="474" t="s">
        <v>452</v>
      </c>
      <c r="D64" s="215">
        <f t="shared" si="6"/>
        <v>-5950.2567048815445</v>
      </c>
      <c r="E64" s="215">
        <f>'Build-No-Build'!F64</f>
        <v>2.861600000000005</v>
      </c>
      <c r="F64" s="215">
        <f t="shared" si="2"/>
        <v>-5947.3951048815443</v>
      </c>
      <c r="G64" s="215">
        <f t="shared" si="9"/>
        <v>-11897.651809763089</v>
      </c>
      <c r="H64" s="215">
        <f t="shared" si="9"/>
        <v>-17847.908514644634</v>
      </c>
      <c r="I64" s="215">
        <f t="shared" si="9"/>
        <v>-23798.165219526178</v>
      </c>
      <c r="J64" s="215">
        <f t="shared" si="9"/>
        <v>-29748.421924407721</v>
      </c>
      <c r="K64" s="215">
        <f t="shared" si="9"/>
        <v>-35698.678629289265</v>
      </c>
      <c r="L64" s="215">
        <f t="shared" si="9"/>
        <v>-41648.935334170812</v>
      </c>
      <c r="M64" s="215">
        <f t="shared" si="9"/>
        <v>-47599.192039052359</v>
      </c>
      <c r="N64" s="215">
        <f t="shared" si="9"/>
        <v>-53549.448743933906</v>
      </c>
      <c r="O64" s="215">
        <f t="shared" si="9"/>
        <v>-59499.705448815454</v>
      </c>
      <c r="P64" s="215">
        <f t="shared" si="9"/>
        <v>-65449.962153697001</v>
      </c>
      <c r="Q64" s="215">
        <f t="shared" si="9"/>
        <v>-71400.218858578548</v>
      </c>
      <c r="R64" s="215">
        <f t="shared" si="9"/>
        <v>-77350.475563460088</v>
      </c>
      <c r="S64" s="215">
        <f t="shared" si="9"/>
        <v>-83300.732268341628</v>
      </c>
      <c r="T64" s="215">
        <f t="shared" si="9"/>
        <v>-89250.988973223168</v>
      </c>
      <c r="U64" s="215">
        <f t="shared" si="9"/>
        <v>-95201.245678104708</v>
      </c>
      <c r="V64" s="215">
        <f t="shared" si="9"/>
        <v>-101151.50238298625</v>
      </c>
      <c r="W64" s="215">
        <f t="shared" si="9"/>
        <v>-107101.75908786779</v>
      </c>
      <c r="X64" s="215">
        <f t="shared" si="9"/>
        <v>-113052.01579274933</v>
      </c>
      <c r="Y64" s="215">
        <f t="shared" si="9"/>
        <v>-119002.27249763087</v>
      </c>
      <c r="Z64" s="215">
        <f t="shared" si="9"/>
        <v>-124952.52920251241</v>
      </c>
      <c r="AA64" s="215">
        <f t="shared" si="9"/>
        <v>-130902.78590739395</v>
      </c>
      <c r="AB64" s="215">
        <f t="shared" si="9"/>
        <v>-136853.04261227549</v>
      </c>
      <c r="AC64" s="215">
        <f t="shared" si="9"/>
        <v>-142803.29931715704</v>
      </c>
      <c r="AD64" s="215">
        <f t="shared" si="9"/>
        <v>-148753.5560220386</v>
      </c>
      <c r="AE64" s="215">
        <f t="shared" si="9"/>
        <v>-154703.81272692015</v>
      </c>
      <c r="AF64" s="215">
        <f t="shared" si="9"/>
        <v>-160654.0694318017</v>
      </c>
      <c r="AG64" s="215">
        <f t="shared" si="9"/>
        <v>-166604.32613668326</v>
      </c>
      <c r="AH64" s="215">
        <f t="shared" si="9"/>
        <v>-172554.58284156481</v>
      </c>
      <c r="AI64" s="215">
        <f>'Build-No-Build'!F125</f>
        <v>-178504.83954644634</v>
      </c>
    </row>
    <row r="65" spans="1:35" x14ac:dyDescent="0.3">
      <c r="A65" s="480" t="s">
        <v>4</v>
      </c>
      <c r="B65" s="481" t="s">
        <v>262</v>
      </c>
      <c r="C65" s="482" t="s">
        <v>99</v>
      </c>
      <c r="D65" s="488">
        <f t="shared" si="6"/>
        <v>-17453.981663981122</v>
      </c>
      <c r="E65" s="488">
        <f>'Build-No-Build'!F65</f>
        <v>43.903294999999304</v>
      </c>
      <c r="F65" s="488">
        <f t="shared" si="2"/>
        <v>-17410.078368981121</v>
      </c>
      <c r="G65" s="488">
        <f t="shared" si="9"/>
        <v>-34864.060032962239</v>
      </c>
      <c r="H65" s="488">
        <f t="shared" si="9"/>
        <v>-52318.041696943357</v>
      </c>
      <c r="I65" s="488">
        <f t="shared" si="9"/>
        <v>-69772.023360924475</v>
      </c>
      <c r="J65" s="488">
        <f t="shared" si="9"/>
        <v>-87226.005024905593</v>
      </c>
      <c r="K65" s="488">
        <f t="shared" si="9"/>
        <v>-104679.98668888671</v>
      </c>
      <c r="L65" s="488">
        <f t="shared" si="9"/>
        <v>-122133.96835286783</v>
      </c>
      <c r="M65" s="488">
        <f t="shared" si="9"/>
        <v>-139587.95001684895</v>
      </c>
      <c r="N65" s="488">
        <f t="shared" si="9"/>
        <v>-157041.93168083008</v>
      </c>
      <c r="O65" s="488">
        <f t="shared" si="9"/>
        <v>-174495.91334481121</v>
      </c>
      <c r="P65" s="488">
        <f t="shared" si="9"/>
        <v>-191949.89500879234</v>
      </c>
      <c r="Q65" s="488">
        <f t="shared" si="9"/>
        <v>-209403.87667277348</v>
      </c>
      <c r="R65" s="488">
        <f t="shared" si="9"/>
        <v>-226857.85833675461</v>
      </c>
      <c r="S65" s="488">
        <f t="shared" si="9"/>
        <v>-244311.84000073574</v>
      </c>
      <c r="T65" s="488">
        <f t="shared" si="9"/>
        <v>-261765.82166471687</v>
      </c>
      <c r="U65" s="488">
        <f t="shared" si="9"/>
        <v>-279219.80332869798</v>
      </c>
      <c r="V65" s="488">
        <f t="shared" si="9"/>
        <v>-296673.78499267908</v>
      </c>
      <c r="W65" s="488">
        <f t="shared" si="9"/>
        <v>-314127.76665666018</v>
      </c>
      <c r="X65" s="488">
        <f t="shared" si="9"/>
        <v>-331581.74832064129</v>
      </c>
      <c r="Y65" s="488">
        <f t="shared" si="9"/>
        <v>-349035.72998462239</v>
      </c>
      <c r="Z65" s="488">
        <f t="shared" si="9"/>
        <v>-366489.71164860349</v>
      </c>
      <c r="AA65" s="488">
        <f t="shared" si="9"/>
        <v>-383943.6933125846</v>
      </c>
      <c r="AB65" s="488">
        <f t="shared" si="9"/>
        <v>-401397.6749765657</v>
      </c>
      <c r="AC65" s="488">
        <f t="shared" si="9"/>
        <v>-418851.6566405468</v>
      </c>
      <c r="AD65" s="488">
        <f t="shared" si="9"/>
        <v>-436305.63830452791</v>
      </c>
      <c r="AE65" s="488">
        <f t="shared" si="9"/>
        <v>-453759.61996850901</v>
      </c>
      <c r="AF65" s="488">
        <f t="shared" si="9"/>
        <v>-471213.60163249011</v>
      </c>
      <c r="AG65" s="488">
        <f t="shared" si="9"/>
        <v>-488667.58329647122</v>
      </c>
      <c r="AH65" s="488">
        <f t="shared" si="9"/>
        <v>-506121.56496045232</v>
      </c>
      <c r="AI65" s="483">
        <f>'Build-No-Build'!F126</f>
        <v>-523575.54662443366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25"/>
  <sheetViews>
    <sheetView zoomScale="80" zoomScaleNormal="80" workbookViewId="0">
      <pane xSplit="3" ySplit="4" topLeftCell="D5" activePane="bottomRight" state="frozen"/>
      <selection pane="topRight" activeCell="D1" sqref="D1"/>
      <selection pane="bottomLeft" activeCell="A5" sqref="A5"/>
      <selection pane="bottomRight" activeCell="E33" sqref="E33"/>
    </sheetView>
  </sheetViews>
  <sheetFormatPr defaultRowHeight="14.4" x14ac:dyDescent="0.3"/>
  <cols>
    <col min="1" max="1" width="23.33203125" customWidth="1"/>
    <col min="2" max="3" width="11" customWidth="1"/>
    <col min="4" max="7" width="18.33203125" style="1" customWidth="1"/>
    <col min="8" max="26" width="16" customWidth="1"/>
  </cols>
  <sheetData>
    <row r="1" spans="1:26" ht="19.5" thickBot="1" x14ac:dyDescent="0.3">
      <c r="A1" s="234" t="s">
        <v>753</v>
      </c>
      <c r="B1" s="235"/>
      <c r="C1" s="235"/>
      <c r="D1" s="236"/>
      <c r="E1" s="247"/>
      <c r="F1" s="239" t="s">
        <v>278</v>
      </c>
      <c r="G1" s="248">
        <f>'Unit Costs'!C3</f>
        <v>20.399999999999999</v>
      </c>
      <c r="H1" s="247"/>
      <c r="I1" s="247"/>
      <c r="J1" s="235"/>
      <c r="K1" s="235"/>
      <c r="L1" s="235"/>
      <c r="M1" s="235"/>
      <c r="N1" s="235"/>
      <c r="O1" s="235"/>
      <c r="P1" s="235"/>
      <c r="Q1" s="235"/>
      <c r="R1" s="235"/>
      <c r="S1" s="235"/>
      <c r="T1" s="235"/>
      <c r="U1" s="235"/>
      <c r="V1" s="235"/>
      <c r="W1" s="235"/>
      <c r="X1" s="235"/>
      <c r="Y1" s="235"/>
      <c r="Z1" s="235"/>
    </row>
    <row r="2" spans="1:26" ht="19.5" thickBot="1" x14ac:dyDescent="0.35">
      <c r="A2" s="237"/>
      <c r="B2" s="235"/>
      <c r="C2" s="235"/>
      <c r="D2" s="238"/>
      <c r="E2" s="247"/>
      <c r="F2" s="239" t="s">
        <v>279</v>
      </c>
      <c r="G2" s="249">
        <f>'Unit Costs'!C4</f>
        <v>27.2</v>
      </c>
      <c r="H2" s="247"/>
      <c r="I2" s="247"/>
      <c r="J2" s="235"/>
      <c r="K2" s="235"/>
      <c r="L2" s="235"/>
      <c r="M2" s="235"/>
      <c r="N2" s="235"/>
      <c r="O2" s="235"/>
      <c r="P2" s="235"/>
      <c r="Q2" s="235"/>
      <c r="R2" s="235"/>
      <c r="S2" s="235"/>
      <c r="T2" s="235"/>
      <c r="U2" s="235"/>
      <c r="V2" s="235"/>
      <c r="W2" s="235"/>
      <c r="X2" s="235"/>
      <c r="Y2" s="235"/>
      <c r="Z2" s="235"/>
    </row>
    <row r="3" spans="1:26" ht="18.75" x14ac:dyDescent="0.3">
      <c r="A3" s="237"/>
      <c r="B3" s="235"/>
      <c r="C3" s="239" t="s">
        <v>34</v>
      </c>
      <c r="D3" s="806" t="s">
        <v>274</v>
      </c>
      <c r="E3" s="806" t="s">
        <v>275</v>
      </c>
      <c r="F3" s="806">
        <v>2020</v>
      </c>
      <c r="G3" s="806">
        <v>2021</v>
      </c>
      <c r="H3" s="806">
        <v>2022</v>
      </c>
      <c r="I3" s="806">
        <v>2023</v>
      </c>
      <c r="J3" s="806">
        <v>2024</v>
      </c>
      <c r="K3" s="806">
        <v>2025</v>
      </c>
      <c r="L3" s="806">
        <v>2026</v>
      </c>
      <c r="M3" s="806">
        <v>2027</v>
      </c>
      <c r="N3" s="806">
        <v>2028</v>
      </c>
      <c r="O3" s="806">
        <v>2029</v>
      </c>
      <c r="P3" s="806">
        <v>2030</v>
      </c>
      <c r="Q3" s="806">
        <v>2031</v>
      </c>
      <c r="R3" s="806">
        <v>2032</v>
      </c>
      <c r="S3" s="806">
        <v>2033</v>
      </c>
      <c r="T3" s="806">
        <v>2034</v>
      </c>
      <c r="U3" s="806">
        <v>2035</v>
      </c>
      <c r="V3" s="806">
        <v>2036</v>
      </c>
      <c r="W3" s="806">
        <v>2037</v>
      </c>
      <c r="X3" s="806">
        <v>2038</v>
      </c>
      <c r="Y3" s="806">
        <v>2039</v>
      </c>
      <c r="Z3" s="806">
        <v>2040</v>
      </c>
    </row>
    <row r="4" spans="1:26" s="4" customFormat="1" ht="15" x14ac:dyDescent="0.25">
      <c r="A4" s="241"/>
      <c r="B4" s="241"/>
      <c r="C4" s="242" t="s">
        <v>270</v>
      </c>
      <c r="D4" s="805" t="s">
        <v>276</v>
      </c>
      <c r="E4" s="805" t="s">
        <v>277</v>
      </c>
      <c r="F4" s="805">
        <v>0</v>
      </c>
      <c r="G4" s="805">
        <v>1</v>
      </c>
      <c r="H4" s="805">
        <v>2</v>
      </c>
      <c r="I4" s="805">
        <v>3</v>
      </c>
      <c r="J4" s="805">
        <v>4</v>
      </c>
      <c r="K4" s="805">
        <v>5</v>
      </c>
      <c r="L4" s="805">
        <v>6</v>
      </c>
      <c r="M4" s="805">
        <v>7</v>
      </c>
      <c r="N4" s="805">
        <v>8</v>
      </c>
      <c r="O4" s="805">
        <v>9</v>
      </c>
      <c r="P4" s="805">
        <v>10</v>
      </c>
      <c r="Q4" s="805">
        <v>11</v>
      </c>
      <c r="R4" s="805">
        <v>12</v>
      </c>
      <c r="S4" s="805">
        <v>13</v>
      </c>
      <c r="T4" s="805">
        <v>14</v>
      </c>
      <c r="U4" s="805">
        <v>15</v>
      </c>
      <c r="V4" s="805">
        <v>16</v>
      </c>
      <c r="W4" s="805">
        <v>17</v>
      </c>
      <c r="X4" s="805">
        <v>18</v>
      </c>
      <c r="Y4" s="805">
        <v>19</v>
      </c>
      <c r="Z4" s="805">
        <v>20</v>
      </c>
    </row>
    <row r="5" spans="1:26" ht="18.75" x14ac:dyDescent="0.3">
      <c r="A5" s="214" t="s">
        <v>272</v>
      </c>
      <c r="B5" s="214"/>
      <c r="C5" s="214"/>
      <c r="D5" s="227"/>
      <c r="E5" s="227"/>
      <c r="F5" s="227"/>
      <c r="G5" s="227"/>
      <c r="H5" s="227"/>
      <c r="I5" s="227"/>
      <c r="J5" s="227"/>
      <c r="K5" s="227"/>
      <c r="L5" s="227"/>
      <c r="M5" s="227"/>
      <c r="N5" s="227"/>
      <c r="O5" s="227"/>
      <c r="P5" s="227"/>
      <c r="Q5" s="227"/>
      <c r="R5" s="227"/>
      <c r="S5" s="227"/>
      <c r="T5" s="227"/>
      <c r="U5" s="227"/>
      <c r="V5" s="227"/>
      <c r="W5" s="227"/>
      <c r="X5" s="227"/>
      <c r="Y5" s="227"/>
      <c r="Z5" s="227"/>
    </row>
    <row r="6" spans="1:26" ht="15" x14ac:dyDescent="0.25">
      <c r="A6" s="217" t="s">
        <v>280</v>
      </c>
      <c r="B6" s="217" t="s">
        <v>258</v>
      </c>
      <c r="C6" s="217" t="s">
        <v>0</v>
      </c>
      <c r="D6" s="255">
        <f>'Unit Costs'!C9</f>
        <v>2</v>
      </c>
      <c r="E6" s="245">
        <f>'Unit Costs'!C5</f>
        <v>1</v>
      </c>
      <c r="F6" s="250">
        <f>$G$1*$D6*$E6*'Straight Line Change'!O11</f>
        <v>-3585740.3425915143</v>
      </c>
      <c r="G6" s="250">
        <f>$G$1*$D6*$E6*'Straight Line Change'!P11</f>
        <v>-3422299.2691434654</v>
      </c>
      <c r="H6" s="250">
        <f>$G$1*$D6*$E6*'Straight Line Change'!Q11</f>
        <v>-3258858.195695417</v>
      </c>
      <c r="I6" s="250">
        <f>$G$1*$D6*$E6*'Straight Line Change'!R11</f>
        <v>-3095417.1222473686</v>
      </c>
      <c r="J6" s="250">
        <f>$G$1*$D6*$E6*'Straight Line Change'!S11</f>
        <v>-2931976.0487993197</v>
      </c>
      <c r="K6" s="250">
        <f>$G$1*$D6*$E6*'Straight Line Change'!T11</f>
        <v>-2768534.9753512712</v>
      </c>
      <c r="L6" s="250">
        <f>$G$1*$D6*$E6*'Straight Line Change'!U11</f>
        <v>-2605093.9019032223</v>
      </c>
      <c r="M6" s="250">
        <f>$G$1*$D6*$E6*'Straight Line Change'!V11</f>
        <v>-2441652.8284551739</v>
      </c>
      <c r="N6" s="250">
        <f>$G$1*$D6*$E6*'Straight Line Change'!W11</f>
        <v>-2278211.755007125</v>
      </c>
      <c r="O6" s="250">
        <f>$G$1*$D6*$E6*'Straight Line Change'!X11</f>
        <v>-2114770.6815590765</v>
      </c>
      <c r="P6" s="250">
        <f>$G$1*$D6*$E6*'Straight Line Change'!Y11</f>
        <v>-1951329.6081110279</v>
      </c>
      <c r="Q6" s="250">
        <f>$G$1*$D6*$E6*'Straight Line Change'!Z11</f>
        <v>-1787888.5346629792</v>
      </c>
      <c r="R6" s="250">
        <f>$G$1*$D6*$E6*'Straight Line Change'!AA11</f>
        <v>-1624447.4612149305</v>
      </c>
      <c r="S6" s="250">
        <f>$G$1*$D6*$E6*'Straight Line Change'!AB11</f>
        <v>-1461006.3877668818</v>
      </c>
      <c r="T6" s="250">
        <f>$G$1*$D6*$E6*'Straight Line Change'!AC11</f>
        <v>-1297565.3143188332</v>
      </c>
      <c r="U6" s="250">
        <f>$G$1*$D6*$E6*'Straight Line Change'!AD11</f>
        <v>-1134124.2408707843</v>
      </c>
      <c r="V6" s="250">
        <f>$G$1*$D6*$E6*'Straight Line Change'!AE11</f>
        <v>-970683.16742273548</v>
      </c>
      <c r="W6" s="250">
        <f>$G$1*$D6*$E6*'Straight Line Change'!AF11</f>
        <v>-807242.09397468669</v>
      </c>
      <c r="X6" s="250">
        <f>$G$1*$D6*$E6*'Straight Line Change'!AG11</f>
        <v>-643801.02052663791</v>
      </c>
      <c r="Y6" s="250">
        <f>$G$1*$D6*$E6*'Straight Line Change'!AH11</f>
        <v>-480359.94707858912</v>
      </c>
      <c r="Z6" s="250">
        <f>$G$1*$D6*$E6*'Straight Line Change'!AI11</f>
        <v>-316918.87363053806</v>
      </c>
    </row>
    <row r="7" spans="1:26" ht="15" x14ac:dyDescent="0.25">
      <c r="A7" s="217" t="s">
        <v>280</v>
      </c>
      <c r="B7" s="217" t="s">
        <v>258</v>
      </c>
      <c r="C7" s="217" t="s">
        <v>451</v>
      </c>
      <c r="D7" s="255">
        <f>'Unit Costs'!C10</f>
        <v>2</v>
      </c>
      <c r="E7" s="245">
        <f>'Unit Costs'!C5</f>
        <v>1</v>
      </c>
      <c r="F7" s="250">
        <f>$G$1*$D7*$E7*'Straight Line Change'!O12</f>
        <v>-14778035.12265593</v>
      </c>
      <c r="G7" s="250">
        <f>$G$1*$D7*$E7*'Straight Line Change'!P12</f>
        <v>-14316660.579454724</v>
      </c>
      <c r="H7" s="250">
        <f>$G$1*$D7*$E7*'Straight Line Change'!Q12</f>
        <v>-13855286.036253517</v>
      </c>
      <c r="I7" s="250">
        <f>$G$1*$D7*$E7*'Straight Line Change'!R12</f>
        <v>-13393911.493052311</v>
      </c>
      <c r="J7" s="250">
        <f>$G$1*$D7*$E7*'Straight Line Change'!S12</f>
        <v>-12932536.949851105</v>
      </c>
      <c r="K7" s="250">
        <f>$G$1*$D7*$E7*'Straight Line Change'!T12</f>
        <v>-12471162.406649899</v>
      </c>
      <c r="L7" s="250">
        <f>$G$1*$D7*$E7*'Straight Line Change'!U12</f>
        <v>-12009787.863448692</v>
      </c>
      <c r="M7" s="250">
        <f>$G$1*$D7*$E7*'Straight Line Change'!V12</f>
        <v>-11548413.320247486</v>
      </c>
      <c r="N7" s="250">
        <f>$G$1*$D7*$E7*'Straight Line Change'!W12</f>
        <v>-11087038.77704628</v>
      </c>
      <c r="O7" s="250">
        <f>$G$1*$D7*$E7*'Straight Line Change'!X12</f>
        <v>-10625664.233845074</v>
      </c>
      <c r="P7" s="250">
        <f>$G$1*$D7*$E7*'Straight Line Change'!Y12</f>
        <v>-10164289.690643867</v>
      </c>
      <c r="Q7" s="250">
        <f>$G$1*$D7*$E7*'Straight Line Change'!Z12</f>
        <v>-9702915.1474426612</v>
      </c>
      <c r="R7" s="250">
        <f>$G$1*$D7*$E7*'Straight Line Change'!AA12</f>
        <v>-9241540.604241455</v>
      </c>
      <c r="S7" s="250">
        <f>$G$1*$D7*$E7*'Straight Line Change'!AB12</f>
        <v>-8780166.0610402487</v>
      </c>
      <c r="T7" s="250">
        <f>$G$1*$D7*$E7*'Straight Line Change'!AC12</f>
        <v>-8318791.5178390415</v>
      </c>
      <c r="U7" s="250">
        <f>$G$1*$D7*$E7*'Straight Line Change'!AD12</f>
        <v>-7857416.9746378353</v>
      </c>
      <c r="V7" s="250">
        <f>$G$1*$D7*$E7*'Straight Line Change'!AE12</f>
        <v>-7396042.431436629</v>
      </c>
      <c r="W7" s="250">
        <f>$G$1*$D7*$E7*'Straight Line Change'!AF12</f>
        <v>-6934667.8882354228</v>
      </c>
      <c r="X7" s="250">
        <f>$G$1*$D7*$E7*'Straight Line Change'!AG12</f>
        <v>-6473293.3450342165</v>
      </c>
      <c r="Y7" s="250">
        <f>$G$1*$D7*$E7*'Straight Line Change'!AH12</f>
        <v>-6011918.8018330103</v>
      </c>
      <c r="Z7" s="250">
        <f>$G$1*$D7*$E7*'Straight Line Change'!AI12</f>
        <v>-5550544.2586317984</v>
      </c>
    </row>
    <row r="8" spans="1:26" ht="15" x14ac:dyDescent="0.25">
      <c r="A8" s="217" t="s">
        <v>280</v>
      </c>
      <c r="B8" s="217" t="s">
        <v>258</v>
      </c>
      <c r="C8" s="217" t="s">
        <v>1</v>
      </c>
      <c r="D8" s="255">
        <f>'Unit Costs'!C11</f>
        <v>2</v>
      </c>
      <c r="E8" s="245">
        <f>'Unit Costs'!C5</f>
        <v>1</v>
      </c>
      <c r="F8" s="250">
        <f>$G$1*$D8*$E8*'Straight Line Change'!O13</f>
        <v>-11198525.961195799</v>
      </c>
      <c r="G8" s="250">
        <f>$G$1*$D8*$E8*'Straight Line Change'!P13</f>
        <v>-10829006.752778977</v>
      </c>
      <c r="H8" s="250">
        <f>$G$1*$D8*$E8*'Straight Line Change'!Q13</f>
        <v>-10459487.544362156</v>
      </c>
      <c r="I8" s="250">
        <f>$G$1*$D8*$E8*'Straight Line Change'!R13</f>
        <v>-10089968.335945334</v>
      </c>
      <c r="J8" s="250">
        <f>$G$1*$D8*$E8*'Straight Line Change'!S13</f>
        <v>-9720449.1275285129</v>
      </c>
      <c r="K8" s="250">
        <f>$G$1*$D8*$E8*'Straight Line Change'!T13</f>
        <v>-9350929.9191116914</v>
      </c>
      <c r="L8" s="250">
        <f>$G$1*$D8*$E8*'Straight Line Change'!U13</f>
        <v>-8981410.7106948681</v>
      </c>
      <c r="M8" s="250">
        <f>$G$1*$D8*$E8*'Straight Line Change'!V13</f>
        <v>-8611891.5022780467</v>
      </c>
      <c r="N8" s="250">
        <f>$G$1*$D8*$E8*'Straight Line Change'!W13</f>
        <v>-8242372.2938612252</v>
      </c>
      <c r="O8" s="250">
        <f>$G$1*$D8*$E8*'Straight Line Change'!X13</f>
        <v>-7872853.0854444038</v>
      </c>
      <c r="P8" s="250">
        <f>$G$1*$D8*$E8*'Straight Line Change'!Y13</f>
        <v>-7503333.8770275814</v>
      </c>
      <c r="Q8" s="250">
        <f>$G$1*$D8*$E8*'Straight Line Change'!Z13</f>
        <v>-7133814.66861076</v>
      </c>
      <c r="R8" s="250">
        <f>$G$1*$D8*$E8*'Straight Line Change'!AA13</f>
        <v>-6764295.4601939386</v>
      </c>
      <c r="S8" s="250">
        <f>$G$1*$D8*$E8*'Straight Line Change'!AB13</f>
        <v>-6394776.2517771162</v>
      </c>
      <c r="T8" s="250">
        <f>$G$1*$D8*$E8*'Straight Line Change'!AC13</f>
        <v>-6025257.0433602948</v>
      </c>
      <c r="U8" s="250">
        <f>$G$1*$D8*$E8*'Straight Line Change'!AD13</f>
        <v>-5655737.8349434733</v>
      </c>
      <c r="V8" s="250">
        <f>$G$1*$D8*$E8*'Straight Line Change'!AE13</f>
        <v>-5286218.6265266519</v>
      </c>
      <c r="W8" s="250">
        <f>$G$1*$D8*$E8*'Straight Line Change'!AF13</f>
        <v>-4916699.4181098305</v>
      </c>
      <c r="X8" s="250">
        <f>$G$1*$D8*$E8*'Straight Line Change'!AG13</f>
        <v>-4547180.209693009</v>
      </c>
      <c r="Y8" s="250">
        <f>$G$1*$D8*$E8*'Straight Line Change'!AH13</f>
        <v>-4177661.0012761881</v>
      </c>
      <c r="Z8" s="250">
        <f>$G$1*$D8*$E8*'Straight Line Change'!AI13</f>
        <v>-3808141.7928593671</v>
      </c>
    </row>
    <row r="9" spans="1:26" ht="15" x14ac:dyDescent="0.25">
      <c r="A9" s="217" t="s">
        <v>280</v>
      </c>
      <c r="B9" s="217" t="s">
        <v>258</v>
      </c>
      <c r="C9" s="217" t="s">
        <v>452</v>
      </c>
      <c r="D9" s="255">
        <f>'Unit Costs'!C12</f>
        <v>2</v>
      </c>
      <c r="E9" s="245">
        <f>'Unit Costs'!C5</f>
        <v>1</v>
      </c>
      <c r="F9" s="250">
        <f>$G$1*$D9*$E9*'Straight Line Change'!O14</f>
        <v>-8643112.0734632779</v>
      </c>
      <c r="G9" s="250">
        <f>$G$1*$D9*$E9*'Straight Line Change'!P14</f>
        <v>-8313615.6019056058</v>
      </c>
      <c r="H9" s="250">
        <f>$G$1*$D9*$E9*'Straight Line Change'!Q14</f>
        <v>-7984119.1303479336</v>
      </c>
      <c r="I9" s="250">
        <f>$G$1*$D9*$E9*'Straight Line Change'!R14</f>
        <v>-7654622.6587902615</v>
      </c>
      <c r="J9" s="250">
        <f>$G$1*$D9*$E9*'Straight Line Change'!S14</f>
        <v>-7325126.1872325893</v>
      </c>
      <c r="K9" s="250">
        <f>$G$1*$D9*$E9*'Straight Line Change'!T14</f>
        <v>-6995629.7156749172</v>
      </c>
      <c r="L9" s="250">
        <f>$G$1*$D9*$E9*'Straight Line Change'!U14</f>
        <v>-6666133.2441172451</v>
      </c>
      <c r="M9" s="250">
        <f>$G$1*$D9*$E9*'Straight Line Change'!V14</f>
        <v>-6336636.7725595729</v>
      </c>
      <c r="N9" s="250">
        <f>$G$1*$D9*$E9*'Straight Line Change'!W14</f>
        <v>-6007140.3010019008</v>
      </c>
      <c r="O9" s="250">
        <f>$G$1*$D9*$E9*'Straight Line Change'!X14</f>
        <v>-5677643.8294442287</v>
      </c>
      <c r="P9" s="250">
        <f>$G$1*$D9*$E9*'Straight Line Change'!Y14</f>
        <v>-5348147.3578865565</v>
      </c>
      <c r="Q9" s="250">
        <f>$G$1*$D9*$E9*'Straight Line Change'!Z14</f>
        <v>-5018650.8863288844</v>
      </c>
      <c r="R9" s="250">
        <f>$G$1*$D9*$E9*'Straight Line Change'!AA14</f>
        <v>-4689154.4147712123</v>
      </c>
      <c r="S9" s="250">
        <f>$G$1*$D9*$E9*'Straight Line Change'!AB14</f>
        <v>-4359657.9432135392</v>
      </c>
      <c r="T9" s="250">
        <f>$G$1*$D9*$E9*'Straight Line Change'!AC14</f>
        <v>-4030161.4716558675</v>
      </c>
      <c r="U9" s="250">
        <f>$G$1*$D9*$E9*'Straight Line Change'!AD14</f>
        <v>-3700665.0000981954</v>
      </c>
      <c r="V9" s="250">
        <f>$G$1*$D9*$E9*'Straight Line Change'!AE14</f>
        <v>-3371168.5285405233</v>
      </c>
      <c r="W9" s="250">
        <f>$G$1*$D9*$E9*'Straight Line Change'!AF14</f>
        <v>-3041672.0569828511</v>
      </c>
      <c r="X9" s="250">
        <f>$G$1*$D9*$E9*'Straight Line Change'!AG14</f>
        <v>-2712175.5854251785</v>
      </c>
      <c r="Y9" s="250">
        <f>$G$1*$D9*$E9*'Straight Line Change'!AH14</f>
        <v>-2382679.1138675064</v>
      </c>
      <c r="Z9" s="250">
        <f>$G$1*$D9*$E9*'Straight Line Change'!AI14</f>
        <v>-2053182.6423098315</v>
      </c>
    </row>
    <row r="10" spans="1:26" ht="15" x14ac:dyDescent="0.25">
      <c r="A10" s="244" t="s">
        <v>280</v>
      </c>
      <c r="B10" s="244" t="s">
        <v>258</v>
      </c>
      <c r="C10" s="244" t="s">
        <v>99</v>
      </c>
      <c r="D10" s="256"/>
      <c r="E10" s="254"/>
      <c r="F10" s="252">
        <f t="shared" ref="F10:G10" si="0">SUM(F6:F8)</f>
        <v>-29562301.426443242</v>
      </c>
      <c r="G10" s="252">
        <f t="shared" si="0"/>
        <v>-28567966.601377167</v>
      </c>
      <c r="H10" s="252">
        <f>SUM(H6:H8)</f>
        <v>-27573631.776311092</v>
      </c>
      <c r="I10" s="252">
        <f t="shared" ref="I10:Z10" si="1">SUM(I6:I8)</f>
        <v>-26579296.951245014</v>
      </c>
      <c r="J10" s="252">
        <f t="shared" si="1"/>
        <v>-25584962.126178935</v>
      </c>
      <c r="K10" s="252">
        <f t="shared" si="1"/>
        <v>-24590627.30111286</v>
      </c>
      <c r="L10" s="252">
        <f t="shared" si="1"/>
        <v>-23596292.476046782</v>
      </c>
      <c r="M10" s="252">
        <f t="shared" si="1"/>
        <v>-22601957.650980707</v>
      </c>
      <c r="N10" s="252">
        <f t="shared" si="1"/>
        <v>-21607622.825914629</v>
      </c>
      <c r="O10" s="252">
        <f t="shared" si="1"/>
        <v>-20613288.000848554</v>
      </c>
      <c r="P10" s="252">
        <f t="shared" si="1"/>
        <v>-19618953.175782476</v>
      </c>
      <c r="Q10" s="252">
        <f t="shared" si="1"/>
        <v>-18624618.350716401</v>
      </c>
      <c r="R10" s="252">
        <f t="shared" si="1"/>
        <v>-17630283.525650322</v>
      </c>
      <c r="S10" s="252">
        <f t="shared" si="1"/>
        <v>-16635948.700584248</v>
      </c>
      <c r="T10" s="252">
        <f t="shared" si="1"/>
        <v>-15641613.875518169</v>
      </c>
      <c r="U10" s="252">
        <f t="shared" si="1"/>
        <v>-14647279.050452093</v>
      </c>
      <c r="V10" s="252">
        <f t="shared" si="1"/>
        <v>-13652944.225386016</v>
      </c>
      <c r="W10" s="252">
        <f t="shared" si="1"/>
        <v>-12658609.400319939</v>
      </c>
      <c r="X10" s="252">
        <f t="shared" si="1"/>
        <v>-11664274.575253863</v>
      </c>
      <c r="Y10" s="252">
        <f t="shared" si="1"/>
        <v>-10669939.750187788</v>
      </c>
      <c r="Z10" s="252">
        <f t="shared" si="1"/>
        <v>-9675604.9251217023</v>
      </c>
    </row>
    <row r="11" spans="1:26" ht="15" x14ac:dyDescent="0.25">
      <c r="A11" s="218" t="s">
        <v>280</v>
      </c>
      <c r="B11" s="218" t="s">
        <v>259</v>
      </c>
      <c r="C11" s="218" t="s">
        <v>0</v>
      </c>
      <c r="D11" s="257">
        <f>'Unit Costs'!C13</f>
        <v>1.2</v>
      </c>
      <c r="E11" s="246">
        <f>'Unit Costs'!C6</f>
        <v>1</v>
      </c>
      <c r="F11" s="251">
        <f>$G$1*$D11*$E11*'Straight Line Change'!O26</f>
        <v>-2193376.7739896877</v>
      </c>
      <c r="G11" s="251">
        <f>$G$1*$D11*$E11*'Straight Line Change'!P26</f>
        <v>-2099614.7166964966</v>
      </c>
      <c r="H11" s="251">
        <f>$G$1*$D11*$E11*'Straight Line Change'!Q26</f>
        <v>-2005852.6594033053</v>
      </c>
      <c r="I11" s="251">
        <f>$G$1*$D11*$E11*'Straight Line Change'!R26</f>
        <v>-1912090.6021101142</v>
      </c>
      <c r="J11" s="251">
        <f>$G$1*$D11*$E11*'Straight Line Change'!S26</f>
        <v>-1818328.5448169229</v>
      </c>
      <c r="K11" s="251">
        <f>$G$1*$D11*$E11*'Straight Line Change'!T26</f>
        <v>-1724566.4875237318</v>
      </c>
      <c r="L11" s="251">
        <f>$G$1*$D11*$E11*'Straight Line Change'!U26</f>
        <v>-1630804.4302305405</v>
      </c>
      <c r="M11" s="251">
        <f>$G$1*$D11*$E11*'Straight Line Change'!V26</f>
        <v>-1537042.3729373494</v>
      </c>
      <c r="N11" s="251">
        <f>$G$1*$D11*$E11*'Straight Line Change'!W26</f>
        <v>-1443280.3156441583</v>
      </c>
      <c r="O11" s="251">
        <f>$G$1*$D11*$E11*'Straight Line Change'!X26</f>
        <v>-1349518.2583509674</v>
      </c>
      <c r="P11" s="251">
        <f>$G$1*$D11*$E11*'Straight Line Change'!Y26</f>
        <v>-1255756.2010577763</v>
      </c>
      <c r="Q11" s="251">
        <f>$G$1*$D11*$E11*'Straight Line Change'!Z26</f>
        <v>-1161994.1437645853</v>
      </c>
      <c r="R11" s="251">
        <f>$G$1*$D11*$E11*'Straight Line Change'!AA26</f>
        <v>-1068232.0864713942</v>
      </c>
      <c r="S11" s="251">
        <f>$G$1*$D11*$E11*'Straight Line Change'!AB26</f>
        <v>-974470.02917820308</v>
      </c>
      <c r="T11" s="251">
        <f>$G$1*$D11*$E11*'Straight Line Change'!AC26</f>
        <v>-880707.97188501211</v>
      </c>
      <c r="U11" s="251">
        <f>$G$1*$D11*$E11*'Straight Line Change'!AD26</f>
        <v>-786945.91459182103</v>
      </c>
      <c r="V11" s="251">
        <f>$G$1*$D11*$E11*'Straight Line Change'!AE26</f>
        <v>-693183.85729862994</v>
      </c>
      <c r="W11" s="251">
        <f>$G$1*$D11*$E11*'Straight Line Change'!AF26</f>
        <v>-599421.80000543897</v>
      </c>
      <c r="X11" s="251">
        <f>$G$1*$D11*$E11*'Straight Line Change'!AG26</f>
        <v>-505659.74271224788</v>
      </c>
      <c r="Y11" s="251">
        <f>$G$1*$D11*$E11*'Straight Line Change'!AH26</f>
        <v>-411897.68541905686</v>
      </c>
      <c r="Z11" s="251">
        <f>$G$1*$D11*$E11*'Straight Line Change'!AI26</f>
        <v>-318135.62812586769</v>
      </c>
    </row>
    <row r="12" spans="1:26" ht="15" x14ac:dyDescent="0.25">
      <c r="A12" s="218" t="s">
        <v>280</v>
      </c>
      <c r="B12" s="218" t="s">
        <v>259</v>
      </c>
      <c r="C12" s="218" t="s">
        <v>451</v>
      </c>
      <c r="D12" s="257">
        <f>'Unit Costs'!C14</f>
        <v>1.2</v>
      </c>
      <c r="E12" s="246">
        <f>'Unit Costs'!C6</f>
        <v>1</v>
      </c>
      <c r="F12" s="251">
        <f>$G$1*$D12*$E12*'Straight Line Change'!O27</f>
        <v>-2365846.0848034737</v>
      </c>
      <c r="G12" s="251">
        <f>$G$1*$D12*$E12*'Straight Line Change'!P27</f>
        <v>-2258624.0115427012</v>
      </c>
      <c r="H12" s="251">
        <f>$G$1*$D12*$E12*'Straight Line Change'!Q27</f>
        <v>-2151401.9382819287</v>
      </c>
      <c r="I12" s="251">
        <f>$G$1*$D12*$E12*'Straight Line Change'!R27</f>
        <v>-2044179.8650211557</v>
      </c>
      <c r="J12" s="251">
        <f>$G$1*$D12*$E12*'Straight Line Change'!S27</f>
        <v>-1936957.7917603832</v>
      </c>
      <c r="K12" s="251">
        <f>$G$1*$D12*$E12*'Straight Line Change'!T27</f>
        <v>-1829735.7184996104</v>
      </c>
      <c r="L12" s="251">
        <f>$G$1*$D12*$E12*'Straight Line Change'!U27</f>
        <v>-1722513.6452388379</v>
      </c>
      <c r="M12" s="251">
        <f>$G$1*$D12*$E12*'Straight Line Change'!V27</f>
        <v>-1615291.5719780652</v>
      </c>
      <c r="N12" s="251">
        <f>$G$1*$D12*$E12*'Straight Line Change'!W27</f>
        <v>-1508069.4987172927</v>
      </c>
      <c r="O12" s="251">
        <f>$G$1*$D12*$E12*'Straight Line Change'!X27</f>
        <v>-1400847.4254565202</v>
      </c>
      <c r="P12" s="251">
        <f>$G$1*$D12*$E12*'Straight Line Change'!Y27</f>
        <v>-1293625.3521957479</v>
      </c>
      <c r="Q12" s="251">
        <f>$G$1*$D12*$E12*'Straight Line Change'!Z27</f>
        <v>-1186403.2789349754</v>
      </c>
      <c r="R12" s="251">
        <f>$G$1*$D12*$E12*'Straight Line Change'!AA27</f>
        <v>-1079181.2056742029</v>
      </c>
      <c r="S12" s="251">
        <f>$G$1*$D12*$E12*'Straight Line Change'!AB27</f>
        <v>-971959.13241343037</v>
      </c>
      <c r="T12" s="251">
        <f>$G$1*$D12*$E12*'Straight Line Change'!AC27</f>
        <v>-864737.05915265786</v>
      </c>
      <c r="U12" s="251">
        <f>$G$1*$D12*$E12*'Straight Line Change'!AD27</f>
        <v>-757514.98589188547</v>
      </c>
      <c r="V12" s="251">
        <f>$G$1*$D12*$E12*'Straight Line Change'!AE27</f>
        <v>-650292.91263111297</v>
      </c>
      <c r="W12" s="251">
        <f>$G$1*$D12*$E12*'Straight Line Change'!AF27</f>
        <v>-543070.83937034046</v>
      </c>
      <c r="X12" s="251">
        <f>$G$1*$D12*$E12*'Straight Line Change'!AG27</f>
        <v>-435848.76610956801</v>
      </c>
      <c r="Y12" s="251">
        <f>$G$1*$D12*$E12*'Straight Line Change'!AH27</f>
        <v>-328626.69284879556</v>
      </c>
      <c r="Z12" s="251">
        <f>$G$1*$D12*$E12*'Straight Line Change'!AI27</f>
        <v>-221404.61958802608</v>
      </c>
    </row>
    <row r="13" spans="1:26" ht="15" x14ac:dyDescent="0.25">
      <c r="A13" s="218" t="s">
        <v>280</v>
      </c>
      <c r="B13" s="218" t="s">
        <v>259</v>
      </c>
      <c r="C13" s="218" t="s">
        <v>1</v>
      </c>
      <c r="D13" s="257">
        <f>'Unit Costs'!C15</f>
        <v>1.2</v>
      </c>
      <c r="E13" s="246">
        <f>'Unit Costs'!C6</f>
        <v>1</v>
      </c>
      <c r="F13" s="251">
        <f>$G$1*$D13*$E13*'Straight Line Change'!O28</f>
        <v>-3401390.7780744825</v>
      </c>
      <c r="G13" s="251">
        <f>$G$1*$D13*$E13*'Straight Line Change'!P28</f>
        <v>-3162543.1942092911</v>
      </c>
      <c r="H13" s="251">
        <f>$G$1*$D13*$E13*'Straight Line Change'!Q28</f>
        <v>-2923695.6103440993</v>
      </c>
      <c r="I13" s="251">
        <f>$G$1*$D13*$E13*'Straight Line Change'!R28</f>
        <v>-2684848.026478908</v>
      </c>
      <c r="J13" s="251">
        <f>$G$1*$D13*$E13*'Straight Line Change'!S28</f>
        <v>-2446000.4426137167</v>
      </c>
      <c r="K13" s="251">
        <f>$G$1*$D13*$E13*'Straight Line Change'!T28</f>
        <v>-2207152.8587485254</v>
      </c>
      <c r="L13" s="251">
        <f>$G$1*$D13*$E13*'Straight Line Change'!U28</f>
        <v>-1968305.2748833336</v>
      </c>
      <c r="M13" s="251">
        <f>$G$1*$D13*$E13*'Straight Line Change'!V28</f>
        <v>-1729457.6910181423</v>
      </c>
      <c r="N13" s="251">
        <f>$G$1*$D13*$E13*'Straight Line Change'!W28</f>
        <v>-1490610.1071529509</v>
      </c>
      <c r="O13" s="251">
        <f>$G$1*$D13*$E13*'Straight Line Change'!X28</f>
        <v>-1251762.5232877596</v>
      </c>
      <c r="P13" s="251">
        <f>$G$1*$D13*$E13*'Straight Line Change'!Y28</f>
        <v>-1012914.9394225684</v>
      </c>
      <c r="Q13" s="251">
        <f>$G$1*$D13*$E13*'Straight Line Change'!Z28</f>
        <v>-774067.35555737722</v>
      </c>
      <c r="R13" s="251">
        <f>$G$1*$D13*$E13*'Straight Line Change'!AA28</f>
        <v>-535219.7716921859</v>
      </c>
      <c r="S13" s="251">
        <f>$G$1*$D13*$E13*'Straight Line Change'!AB28</f>
        <v>-296372.18782699463</v>
      </c>
      <c r="T13" s="251">
        <f>$G$1*$D13*$E13*'Straight Line Change'!AC28</f>
        <v>-57524.603961803303</v>
      </c>
      <c r="U13" s="251">
        <f>$G$1*$D13*$E13*'Straight Line Change'!AD28</f>
        <v>181322.97990338801</v>
      </c>
      <c r="V13" s="251">
        <f>$G$1*$D13*$E13*'Straight Line Change'!AE28</f>
        <v>420170.56376857933</v>
      </c>
      <c r="W13" s="251">
        <f>$G$1*$D13*$E13*'Straight Line Change'!AF28</f>
        <v>659018.1476337706</v>
      </c>
      <c r="X13" s="251">
        <f>$G$1*$D13*$E13*'Straight Line Change'!AG28</f>
        <v>897865.7314989618</v>
      </c>
      <c r="Y13" s="251">
        <f>$G$1*$D13*$E13*'Straight Line Change'!AH28</f>
        <v>1136713.3153641531</v>
      </c>
      <c r="Z13" s="251">
        <f>$G$1*$D13*$E13*'Straight Line Change'!AI28</f>
        <v>1375560.8992293417</v>
      </c>
    </row>
    <row r="14" spans="1:26" ht="15" x14ac:dyDescent="0.25">
      <c r="A14" s="218" t="s">
        <v>280</v>
      </c>
      <c r="B14" s="218" t="s">
        <v>259</v>
      </c>
      <c r="C14" s="218" t="s">
        <v>452</v>
      </c>
      <c r="D14" s="257">
        <f>'Unit Costs'!C16</f>
        <v>1.2</v>
      </c>
      <c r="E14" s="246">
        <f>'Unit Costs'!C6</f>
        <v>1</v>
      </c>
      <c r="F14" s="251">
        <f>$G$1*$D14*$E14*'Straight Line Change'!O29</f>
        <v>-2179408.5932789021</v>
      </c>
      <c r="G14" s="251">
        <f>$G$1*$D14*$E14*'Straight Line Change'!P29</f>
        <v>-2065695.7008912724</v>
      </c>
      <c r="H14" s="251">
        <f>$G$1*$D14*$E14*'Straight Line Change'!Q29</f>
        <v>-1951982.8085036427</v>
      </c>
      <c r="I14" s="251">
        <f>$G$1*$D14*$E14*'Straight Line Change'!R29</f>
        <v>-1838269.9161160127</v>
      </c>
      <c r="J14" s="251">
        <f>$G$1*$D14*$E14*'Straight Line Change'!S29</f>
        <v>-1724557.023728383</v>
      </c>
      <c r="K14" s="251">
        <f>$G$1*$D14*$E14*'Straight Line Change'!T29</f>
        <v>-1610844.1313407531</v>
      </c>
      <c r="L14" s="251">
        <f>$G$1*$D14*$E14*'Straight Line Change'!U29</f>
        <v>-1497131.2389531231</v>
      </c>
      <c r="M14" s="251">
        <f>$G$1*$D14*$E14*'Straight Line Change'!V29</f>
        <v>-1383418.3465654931</v>
      </c>
      <c r="N14" s="251">
        <f>$G$1*$D14*$E14*'Straight Line Change'!W29</f>
        <v>-1269705.454177863</v>
      </c>
      <c r="O14" s="251">
        <f>$G$1*$D14*$E14*'Straight Line Change'!X29</f>
        <v>-1155992.561790233</v>
      </c>
      <c r="P14" s="251">
        <f>$G$1*$D14*$E14*'Straight Line Change'!Y29</f>
        <v>-1042279.6694026031</v>
      </c>
      <c r="Q14" s="251">
        <f>$G$1*$D14*$E14*'Straight Line Change'!Z29</f>
        <v>-928566.77701497299</v>
      </c>
      <c r="R14" s="251">
        <f>$G$1*$D14*$E14*'Straight Line Change'!AA29</f>
        <v>-814853.88462734304</v>
      </c>
      <c r="S14" s="251">
        <f>$G$1*$D14*$E14*'Straight Line Change'!AB29</f>
        <v>-701140.99223971297</v>
      </c>
      <c r="T14" s="251">
        <f>$G$1*$D14*$E14*'Straight Line Change'!AC29</f>
        <v>-587428.09985208302</v>
      </c>
      <c r="U14" s="251">
        <f>$G$1*$D14*$E14*'Straight Line Change'!AD29</f>
        <v>-473715.20746445295</v>
      </c>
      <c r="V14" s="251">
        <f>$G$1*$D14*$E14*'Straight Line Change'!AE29</f>
        <v>-360002.31507682294</v>
      </c>
      <c r="W14" s="251">
        <f>$G$1*$D14*$E14*'Straight Line Change'!AF29</f>
        <v>-246289.42268919293</v>
      </c>
      <c r="X14" s="251">
        <f>$G$1*$D14*$E14*'Straight Line Change'!AG29</f>
        <v>-132576.53030156292</v>
      </c>
      <c r="Y14" s="251">
        <f>$G$1*$D14*$E14*'Straight Line Change'!AH29</f>
        <v>-18863.637913932936</v>
      </c>
      <c r="Z14" s="251">
        <f>$G$1*$D14*$E14*'Straight Line Change'!AI29</f>
        <v>94849.254473699781</v>
      </c>
    </row>
    <row r="15" spans="1:26" ht="15" x14ac:dyDescent="0.25">
      <c r="A15" s="244" t="s">
        <v>280</v>
      </c>
      <c r="B15" s="244" t="s">
        <v>259</v>
      </c>
      <c r="C15" s="244" t="s">
        <v>99</v>
      </c>
      <c r="D15" s="256"/>
      <c r="E15" s="254"/>
      <c r="F15" s="252">
        <f>SUM(F11:F13)</f>
        <v>-7960613.6368676443</v>
      </c>
      <c r="G15" s="252">
        <f t="shared" ref="G15:Z15" si="2">SUM(G11:G13)</f>
        <v>-7520781.922448488</v>
      </c>
      <c r="H15" s="252">
        <f>SUM(H11:H13)</f>
        <v>-7080950.2080293335</v>
      </c>
      <c r="I15" s="252">
        <f t="shared" si="2"/>
        <v>-6641118.4936101781</v>
      </c>
      <c r="J15" s="252">
        <f t="shared" si="2"/>
        <v>-6201286.7791910227</v>
      </c>
      <c r="K15" s="252">
        <f t="shared" si="2"/>
        <v>-5761455.0647718674</v>
      </c>
      <c r="L15" s="252">
        <f t="shared" si="2"/>
        <v>-5321623.350352712</v>
      </c>
      <c r="M15" s="252">
        <f t="shared" si="2"/>
        <v>-4881791.6359335575</v>
      </c>
      <c r="N15" s="252">
        <f t="shared" si="2"/>
        <v>-4441959.9215144021</v>
      </c>
      <c r="O15" s="252">
        <f t="shared" si="2"/>
        <v>-4002128.2070952472</v>
      </c>
      <c r="P15" s="252">
        <f t="shared" si="2"/>
        <v>-3562296.4926760923</v>
      </c>
      <c r="Q15" s="252">
        <f t="shared" si="2"/>
        <v>-3122464.7782569379</v>
      </c>
      <c r="R15" s="252">
        <f t="shared" si="2"/>
        <v>-2682633.0638377825</v>
      </c>
      <c r="S15" s="252">
        <f t="shared" si="2"/>
        <v>-2242801.349418628</v>
      </c>
      <c r="T15" s="252">
        <f t="shared" si="2"/>
        <v>-1802969.6349994733</v>
      </c>
      <c r="U15" s="252">
        <f t="shared" si="2"/>
        <v>-1363137.9205803184</v>
      </c>
      <c r="V15" s="252">
        <f t="shared" si="2"/>
        <v>-923306.20616116351</v>
      </c>
      <c r="W15" s="252">
        <f t="shared" si="2"/>
        <v>-483474.49174200871</v>
      </c>
      <c r="X15" s="252">
        <f t="shared" si="2"/>
        <v>-43642.777322854148</v>
      </c>
      <c r="Y15" s="252">
        <f t="shared" si="2"/>
        <v>396188.93709630077</v>
      </c>
      <c r="Z15" s="252">
        <f t="shared" si="2"/>
        <v>836020.65151544788</v>
      </c>
    </row>
    <row r="16" spans="1:26" ht="15" x14ac:dyDescent="0.25">
      <c r="A16" s="217" t="s">
        <v>280</v>
      </c>
      <c r="B16" s="217" t="s">
        <v>260</v>
      </c>
      <c r="C16" s="217" t="s">
        <v>0</v>
      </c>
      <c r="D16" s="255">
        <f>'Unit Costs'!C17</f>
        <v>1.5</v>
      </c>
      <c r="E16" s="245">
        <f>'Unit Costs'!C7</f>
        <v>1</v>
      </c>
      <c r="F16" s="250">
        <f>$G$1*$D16*$E16*'Straight Line Change'!O41</f>
        <v>-1456180.463070703</v>
      </c>
      <c r="G16" s="250">
        <f>$G$1*$D16*$E16*'Straight Line Change'!P41</f>
        <v>-1450074.8819509731</v>
      </c>
      <c r="H16" s="250">
        <f>$G$1*$D16*$E16*'Straight Line Change'!Q41</f>
        <v>-1443969.3008312434</v>
      </c>
      <c r="I16" s="250">
        <f>$G$1*$D16*$E16*'Straight Line Change'!R41</f>
        <v>-1437863.7197115137</v>
      </c>
      <c r="J16" s="250">
        <f>$G$1*$D16*$E16*'Straight Line Change'!S41</f>
        <v>-1431758.1385917841</v>
      </c>
      <c r="K16" s="250">
        <f>$G$1*$D16*$E16*'Straight Line Change'!T41</f>
        <v>-1425652.5574720544</v>
      </c>
      <c r="L16" s="250">
        <f>$G$1*$D16*$E16*'Straight Line Change'!U41</f>
        <v>-1419546.9763523245</v>
      </c>
      <c r="M16" s="250">
        <f>$G$1*$D16*$E16*'Straight Line Change'!V41</f>
        <v>-1413441.3952325948</v>
      </c>
      <c r="N16" s="250">
        <f>$G$1*$D16*$E16*'Straight Line Change'!W41</f>
        <v>-1407335.8141128651</v>
      </c>
      <c r="O16" s="250">
        <f>$G$1*$D16*$E16*'Straight Line Change'!X41</f>
        <v>-1401230.2329931355</v>
      </c>
      <c r="P16" s="250">
        <f>$G$1*$D16*$E16*'Straight Line Change'!Y41</f>
        <v>-1395124.6518734058</v>
      </c>
      <c r="Q16" s="250">
        <f>$G$1*$D16*$E16*'Straight Line Change'!Z41</f>
        <v>-1389019.0707536759</v>
      </c>
      <c r="R16" s="250">
        <f>$G$1*$D16*$E16*'Straight Line Change'!AA41</f>
        <v>-1382913.4896339462</v>
      </c>
      <c r="S16" s="250">
        <f>$G$1*$D16*$E16*'Straight Line Change'!AB41</f>
        <v>-1376807.9085142165</v>
      </c>
      <c r="T16" s="250">
        <f>$G$1*$D16*$E16*'Straight Line Change'!AC41</f>
        <v>-1370702.3273944869</v>
      </c>
      <c r="U16" s="250">
        <f>$G$1*$D16*$E16*'Straight Line Change'!AD41</f>
        <v>-1364596.746274757</v>
      </c>
      <c r="V16" s="250">
        <f>$G$1*$D16*$E16*'Straight Line Change'!AE41</f>
        <v>-1358491.1651550273</v>
      </c>
      <c r="W16" s="250">
        <f>$G$1*$D16*$E16*'Straight Line Change'!AF41</f>
        <v>-1352385.5840352976</v>
      </c>
      <c r="X16" s="250">
        <f>$G$1*$D16*$E16*'Straight Line Change'!AG41</f>
        <v>-1346280.002915568</v>
      </c>
      <c r="Y16" s="250">
        <f>$G$1*$D16*$E16*'Straight Line Change'!AH41</f>
        <v>-1340174.4217958383</v>
      </c>
      <c r="Z16" s="250">
        <f>$G$1*$D16*$E16*'Straight Line Change'!AI41</f>
        <v>-1334068.8406761105</v>
      </c>
    </row>
    <row r="17" spans="1:26" ht="15" x14ac:dyDescent="0.25">
      <c r="A17" s="217" t="s">
        <v>280</v>
      </c>
      <c r="B17" s="217" t="s">
        <v>260</v>
      </c>
      <c r="C17" s="217" t="s">
        <v>451</v>
      </c>
      <c r="D17" s="255">
        <f>'Unit Costs'!C18</f>
        <v>1.5</v>
      </c>
      <c r="E17" s="245">
        <f>'Unit Costs'!C7</f>
        <v>1</v>
      </c>
      <c r="F17" s="250">
        <f>$G$1*$D17*$E17*'Straight Line Change'!O42</f>
        <v>-2985845.5589153422</v>
      </c>
      <c r="G17" s="250">
        <f>$G$1*$D17*$E17*'Straight Line Change'!P42</f>
        <v>-3005434.0610080766</v>
      </c>
      <c r="H17" s="250">
        <f>$G$1*$D17*$E17*'Straight Line Change'!Q42</f>
        <v>-3025022.5631008111</v>
      </c>
      <c r="I17" s="250">
        <f>$G$1*$D17*$E17*'Straight Line Change'!R42</f>
        <v>-3044611.0651935451</v>
      </c>
      <c r="J17" s="250">
        <f>$G$1*$D17*$E17*'Straight Line Change'!S42</f>
        <v>-3064199.5672862795</v>
      </c>
      <c r="K17" s="250">
        <f>$G$1*$D17*$E17*'Straight Line Change'!T42</f>
        <v>-3083788.0693790135</v>
      </c>
      <c r="L17" s="250">
        <f>$G$1*$D17*$E17*'Straight Line Change'!U42</f>
        <v>-3103376.5714717479</v>
      </c>
      <c r="M17" s="250">
        <f>$G$1*$D17*$E17*'Straight Line Change'!V42</f>
        <v>-3122965.0735644824</v>
      </c>
      <c r="N17" s="250">
        <f>$G$1*$D17*$E17*'Straight Line Change'!W42</f>
        <v>-3142553.5756572164</v>
      </c>
      <c r="O17" s="250">
        <f>$G$1*$D17*$E17*'Straight Line Change'!X42</f>
        <v>-3162142.0777499508</v>
      </c>
      <c r="P17" s="250">
        <f>$G$1*$D17*$E17*'Straight Line Change'!Y42</f>
        <v>-3181730.5798426853</v>
      </c>
      <c r="Q17" s="250">
        <f>$G$1*$D17*$E17*'Straight Line Change'!Z42</f>
        <v>-3201319.0819354192</v>
      </c>
      <c r="R17" s="250">
        <f>$G$1*$D17*$E17*'Straight Line Change'!AA42</f>
        <v>-3220907.5840281537</v>
      </c>
      <c r="S17" s="250">
        <f>$G$1*$D17*$E17*'Straight Line Change'!AB42</f>
        <v>-3240496.0861208881</v>
      </c>
      <c r="T17" s="250">
        <f>$G$1*$D17*$E17*'Straight Line Change'!AC42</f>
        <v>-3260084.5882136221</v>
      </c>
      <c r="U17" s="250">
        <f>$G$1*$D17*$E17*'Straight Line Change'!AD42</f>
        <v>-3279673.0903063565</v>
      </c>
      <c r="V17" s="250">
        <f>$G$1*$D17*$E17*'Straight Line Change'!AE42</f>
        <v>-3299261.592399091</v>
      </c>
      <c r="W17" s="250">
        <f>$G$1*$D17*$E17*'Straight Line Change'!AF42</f>
        <v>-3318850.094491825</v>
      </c>
      <c r="X17" s="250">
        <f>$G$1*$D17*$E17*'Straight Line Change'!AG42</f>
        <v>-3338438.5965845594</v>
      </c>
      <c r="Y17" s="250">
        <f>$G$1*$D17*$E17*'Straight Line Change'!AH42</f>
        <v>-3358027.0986772939</v>
      </c>
      <c r="Z17" s="250">
        <f>$G$1*$D17*$E17*'Straight Line Change'!AI42</f>
        <v>-3377615.600770033</v>
      </c>
    </row>
    <row r="18" spans="1:26" ht="15" x14ac:dyDescent="0.25">
      <c r="A18" s="217" t="s">
        <v>280</v>
      </c>
      <c r="B18" s="217" t="s">
        <v>260</v>
      </c>
      <c r="C18" s="217" t="s">
        <v>1</v>
      </c>
      <c r="D18" s="255">
        <f>'Unit Costs'!C19</f>
        <v>1.5</v>
      </c>
      <c r="E18" s="245">
        <f>'Unit Costs'!C7</f>
        <v>1</v>
      </c>
      <c r="F18" s="250">
        <f>$G$1*$D18*$E18*'Straight Line Change'!O43</f>
        <v>-2620605.5396959609</v>
      </c>
      <c r="G18" s="250">
        <f>$G$1*$D18*$E18*'Straight Line Change'!P43</f>
        <v>-2616570.8704899573</v>
      </c>
      <c r="H18" s="250">
        <f>$G$1*$D18*$E18*'Straight Line Change'!Q43</f>
        <v>-2612536.2012839536</v>
      </c>
      <c r="I18" s="250">
        <f>$G$1*$D18*$E18*'Straight Line Change'!R43</f>
        <v>-2608501.5320779495</v>
      </c>
      <c r="J18" s="250">
        <f>$G$1*$D18*$E18*'Straight Line Change'!S43</f>
        <v>-2604466.8628719458</v>
      </c>
      <c r="K18" s="250">
        <f>$G$1*$D18*$E18*'Straight Line Change'!T43</f>
        <v>-2600432.1936659422</v>
      </c>
      <c r="L18" s="250">
        <f>$G$1*$D18*$E18*'Straight Line Change'!U43</f>
        <v>-2596397.5244599381</v>
      </c>
      <c r="M18" s="250">
        <f>$G$1*$D18*$E18*'Straight Line Change'!V43</f>
        <v>-2592362.8552539344</v>
      </c>
      <c r="N18" s="250">
        <f>$G$1*$D18*$E18*'Straight Line Change'!W43</f>
        <v>-2588328.1860479303</v>
      </c>
      <c r="O18" s="250">
        <f>$G$1*$D18*$E18*'Straight Line Change'!X43</f>
        <v>-2584293.5168419266</v>
      </c>
      <c r="P18" s="250">
        <f>$G$1*$D18*$E18*'Straight Line Change'!Y43</f>
        <v>-2580258.847635923</v>
      </c>
      <c r="Q18" s="250">
        <f>$G$1*$D18*$E18*'Straight Line Change'!Z43</f>
        <v>-2576224.1784299188</v>
      </c>
      <c r="R18" s="250">
        <f>$G$1*$D18*$E18*'Straight Line Change'!AA43</f>
        <v>-2572189.5092239152</v>
      </c>
      <c r="S18" s="250">
        <f>$G$1*$D18*$E18*'Straight Line Change'!AB43</f>
        <v>-2568154.8400179115</v>
      </c>
      <c r="T18" s="250">
        <f>$G$1*$D18*$E18*'Straight Line Change'!AC43</f>
        <v>-2564120.1708119074</v>
      </c>
      <c r="U18" s="250">
        <f>$G$1*$D18*$E18*'Straight Line Change'!AD43</f>
        <v>-2560085.5016059037</v>
      </c>
      <c r="V18" s="250">
        <f>$G$1*$D18*$E18*'Straight Line Change'!AE43</f>
        <v>-2556050.8323999001</v>
      </c>
      <c r="W18" s="250">
        <f>$G$1*$D18*$E18*'Straight Line Change'!AF43</f>
        <v>-2552016.1631938959</v>
      </c>
      <c r="X18" s="250">
        <f>$G$1*$D18*$E18*'Straight Line Change'!AG43</f>
        <v>-2547981.4939878923</v>
      </c>
      <c r="Y18" s="250">
        <f>$G$1*$D18*$E18*'Straight Line Change'!AH43</f>
        <v>-2543946.8247818886</v>
      </c>
      <c r="Z18" s="250">
        <f>$G$1*$D18*$E18*'Straight Line Change'!AI43</f>
        <v>-2539912.1555758859</v>
      </c>
    </row>
    <row r="19" spans="1:26" ht="15" x14ac:dyDescent="0.25">
      <c r="A19" s="217" t="s">
        <v>280</v>
      </c>
      <c r="B19" s="217" t="s">
        <v>260</v>
      </c>
      <c r="C19" s="217" t="s">
        <v>452</v>
      </c>
      <c r="D19" s="255">
        <f>'Unit Costs'!C20</f>
        <v>1.5</v>
      </c>
      <c r="E19" s="245">
        <f>'Unit Costs'!C7</f>
        <v>1</v>
      </c>
      <c r="F19" s="250">
        <f>$G$1*$D19*$E19*'Straight Line Change'!O44</f>
        <v>-1747893.4645616964</v>
      </c>
      <c r="G19" s="250">
        <f>$G$1*$D19*$E19*'Straight Line Change'!P44</f>
        <v>-1721702.509553066</v>
      </c>
      <c r="H19" s="250">
        <f>$G$1*$D19*$E19*'Straight Line Change'!Q44</f>
        <v>-1695511.5545444356</v>
      </c>
      <c r="I19" s="250">
        <f>$G$1*$D19*$E19*'Straight Line Change'!R44</f>
        <v>-1669320.5995358052</v>
      </c>
      <c r="J19" s="250">
        <f>$G$1*$D19*$E19*'Straight Line Change'!S44</f>
        <v>-1643129.644527175</v>
      </c>
      <c r="K19" s="250">
        <f>$G$1*$D19*$E19*'Straight Line Change'!T44</f>
        <v>-1616938.6895185446</v>
      </c>
      <c r="L19" s="250">
        <f>$G$1*$D19*$E19*'Straight Line Change'!U44</f>
        <v>-1590747.7345099142</v>
      </c>
      <c r="M19" s="250">
        <f>$G$1*$D19*$E19*'Straight Line Change'!V44</f>
        <v>-1564556.7795012838</v>
      </c>
      <c r="N19" s="250">
        <f>$G$1*$D19*$E19*'Straight Line Change'!W44</f>
        <v>-1538365.8244926534</v>
      </c>
      <c r="O19" s="250">
        <f>$G$1*$D19*$E19*'Straight Line Change'!X44</f>
        <v>-1512174.869484023</v>
      </c>
      <c r="P19" s="250">
        <f>$G$1*$D19*$E19*'Straight Line Change'!Y44</f>
        <v>-1485983.9144753926</v>
      </c>
      <c r="Q19" s="250">
        <f>$G$1*$D19*$E19*'Straight Line Change'!Z44</f>
        <v>-1459792.9594667621</v>
      </c>
      <c r="R19" s="250">
        <f>$G$1*$D19*$E19*'Straight Line Change'!AA44</f>
        <v>-1433602.0044581317</v>
      </c>
      <c r="S19" s="250">
        <f>$G$1*$D19*$E19*'Straight Line Change'!AB44</f>
        <v>-1407411.0494495016</v>
      </c>
      <c r="T19" s="250">
        <f>$G$1*$D19*$E19*'Straight Line Change'!AC44</f>
        <v>-1381220.0944408712</v>
      </c>
      <c r="U19" s="250">
        <f>$G$1*$D19*$E19*'Straight Line Change'!AD44</f>
        <v>-1355029.1394322407</v>
      </c>
      <c r="V19" s="250">
        <f>$G$1*$D19*$E19*'Straight Line Change'!AE44</f>
        <v>-1328838.1844236103</v>
      </c>
      <c r="W19" s="250">
        <f>$G$1*$D19*$E19*'Straight Line Change'!AF44</f>
        <v>-1302647.2294149799</v>
      </c>
      <c r="X19" s="250">
        <f>$G$1*$D19*$E19*'Straight Line Change'!AG44</f>
        <v>-1276456.2744063495</v>
      </c>
      <c r="Y19" s="250">
        <f>$G$1*$D19*$E19*'Straight Line Change'!AH44</f>
        <v>-1250265.3193977191</v>
      </c>
      <c r="Z19" s="250">
        <f>$G$1*$D19*$E19*'Straight Line Change'!AI44</f>
        <v>-1224074.3643890887</v>
      </c>
    </row>
    <row r="20" spans="1:26" ht="15" x14ac:dyDescent="0.25">
      <c r="A20" s="244" t="s">
        <v>280</v>
      </c>
      <c r="B20" s="244" t="s">
        <v>260</v>
      </c>
      <c r="C20" s="244" t="s">
        <v>99</v>
      </c>
      <c r="D20" s="256"/>
      <c r="E20" s="254"/>
      <c r="F20" s="252">
        <f t="shared" ref="F20:G20" si="3">SUM(F16:F18)</f>
        <v>-7062631.5616820063</v>
      </c>
      <c r="G20" s="252">
        <f t="shared" si="3"/>
        <v>-7072079.8134490065</v>
      </c>
      <c r="H20" s="252">
        <f>SUM(H16:H18)</f>
        <v>-7081528.0652160086</v>
      </c>
      <c r="I20" s="252">
        <f t="shared" ref="I20:Z20" si="4">SUM(I16:I18)</f>
        <v>-7090976.3169830088</v>
      </c>
      <c r="J20" s="252">
        <f t="shared" si="4"/>
        <v>-7100424.5687500099</v>
      </c>
      <c r="K20" s="252">
        <f t="shared" si="4"/>
        <v>-7109872.8205170101</v>
      </c>
      <c r="L20" s="252">
        <f t="shared" si="4"/>
        <v>-7119321.0722840112</v>
      </c>
      <c r="M20" s="252">
        <f t="shared" si="4"/>
        <v>-7128769.3240510114</v>
      </c>
      <c r="N20" s="252">
        <f t="shared" si="4"/>
        <v>-7138217.5758180115</v>
      </c>
      <c r="O20" s="252">
        <f t="shared" si="4"/>
        <v>-7147665.8275850127</v>
      </c>
      <c r="P20" s="252">
        <f t="shared" si="4"/>
        <v>-7157114.0793520138</v>
      </c>
      <c r="Q20" s="252">
        <f t="shared" si="4"/>
        <v>-7166562.331119014</v>
      </c>
      <c r="R20" s="252">
        <f t="shared" si="4"/>
        <v>-7176010.582886016</v>
      </c>
      <c r="S20" s="252">
        <f t="shared" si="4"/>
        <v>-7185458.8346530162</v>
      </c>
      <c r="T20" s="252">
        <f t="shared" si="4"/>
        <v>-7194907.0864200164</v>
      </c>
      <c r="U20" s="252">
        <f t="shared" si="4"/>
        <v>-7204355.3381870175</v>
      </c>
      <c r="V20" s="252">
        <f t="shared" si="4"/>
        <v>-7213803.5899540186</v>
      </c>
      <c r="W20" s="252">
        <f t="shared" si="4"/>
        <v>-7223251.8417210188</v>
      </c>
      <c r="X20" s="252">
        <f t="shared" si="4"/>
        <v>-7232700.093488019</v>
      </c>
      <c r="Y20" s="252">
        <f t="shared" si="4"/>
        <v>-7242148.345255021</v>
      </c>
      <c r="Z20" s="252">
        <f t="shared" si="4"/>
        <v>-7251596.5970220286</v>
      </c>
    </row>
    <row r="21" spans="1:26" ht="15" x14ac:dyDescent="0.25">
      <c r="A21" s="218" t="s">
        <v>280</v>
      </c>
      <c r="B21" s="218" t="s">
        <v>4</v>
      </c>
      <c r="C21" s="218" t="s">
        <v>0</v>
      </c>
      <c r="D21" s="257">
        <f>'Unit Costs'!C21</f>
        <v>1</v>
      </c>
      <c r="E21" s="246">
        <f>'Unit Costs'!C8</f>
        <v>1</v>
      </c>
      <c r="F21" s="251">
        <f>$G$2*$D21*$E21*'Straight Line Change'!O56</f>
        <v>-974935.22616044304</v>
      </c>
      <c r="G21" s="251">
        <f>$G$2*$D21*$E21*'Straight Line Change'!P56</f>
        <v>-997388.3529324875</v>
      </c>
      <c r="H21" s="251">
        <f>$G$2*$D21*$E21*'Straight Line Change'!Q56</f>
        <v>-1019841.4797045318</v>
      </c>
      <c r="I21" s="251">
        <f>$G$2*$D21*$E21*'Straight Line Change'!R56</f>
        <v>-1042294.6064765763</v>
      </c>
      <c r="J21" s="251">
        <f>$G$2*$D21*$E21*'Straight Line Change'!S56</f>
        <v>-1064747.7332486208</v>
      </c>
      <c r="K21" s="251">
        <f>$G$2*$D21*$E21*'Straight Line Change'!T56</f>
        <v>-1087200.8600206652</v>
      </c>
      <c r="L21" s="251">
        <f>$G$2*$D21*$E21*'Straight Line Change'!U56</f>
        <v>-1109653.9867927097</v>
      </c>
      <c r="M21" s="251">
        <f>$G$2*$D21*$E21*'Straight Line Change'!V56</f>
        <v>-1132107.1135647539</v>
      </c>
      <c r="N21" s="251">
        <f>$G$2*$D21*$E21*'Straight Line Change'!W56</f>
        <v>-1154560.2403367984</v>
      </c>
      <c r="O21" s="251">
        <f>$G$2*$D21*$E21*'Straight Line Change'!X56</f>
        <v>-1177013.3671088428</v>
      </c>
      <c r="P21" s="251">
        <f>$G$2*$D21*$E21*'Straight Line Change'!Y56</f>
        <v>-1199466.4938808873</v>
      </c>
      <c r="Q21" s="251">
        <f>$G$2*$D21*$E21*'Straight Line Change'!Z56</f>
        <v>-1221919.6206529317</v>
      </c>
      <c r="R21" s="251">
        <f>$G$2*$D21*$E21*'Straight Line Change'!AA56</f>
        <v>-1244372.7474249762</v>
      </c>
      <c r="S21" s="251">
        <f>$G$2*$D21*$E21*'Straight Line Change'!AB56</f>
        <v>-1266825.8741970207</v>
      </c>
      <c r="T21" s="251">
        <f>$G$2*$D21*$E21*'Straight Line Change'!AC56</f>
        <v>-1289279.0009690649</v>
      </c>
      <c r="U21" s="251">
        <f>$G$2*$D21*$E21*'Straight Line Change'!AD56</f>
        <v>-1311732.1277411093</v>
      </c>
      <c r="V21" s="251">
        <f>$G$2*$D21*$E21*'Straight Line Change'!AE56</f>
        <v>-1334185.2545131538</v>
      </c>
      <c r="W21" s="251">
        <f>$G$2*$D21*$E21*'Straight Line Change'!AF56</f>
        <v>-1356638.3812851983</v>
      </c>
      <c r="X21" s="251">
        <f>$G$2*$D21*$E21*'Straight Line Change'!AG56</f>
        <v>-1379091.5080572427</v>
      </c>
      <c r="Y21" s="251">
        <f>$G$2*$D21*$E21*'Straight Line Change'!AH56</f>
        <v>-1401544.6348292872</v>
      </c>
      <c r="Z21" s="251">
        <f>$G$2*$D21*$E21*'Straight Line Change'!AI56</f>
        <v>-1423997.7616013302</v>
      </c>
    </row>
    <row r="22" spans="1:26" ht="15" x14ac:dyDescent="0.25">
      <c r="A22" s="218" t="s">
        <v>280</v>
      </c>
      <c r="B22" s="218" t="s">
        <v>4</v>
      </c>
      <c r="C22" s="218" t="s">
        <v>451</v>
      </c>
      <c r="D22" s="257">
        <f>'Unit Costs'!C22</f>
        <v>1</v>
      </c>
      <c r="E22" s="246">
        <f>'Unit Costs'!C8</f>
        <v>1</v>
      </c>
      <c r="F22" s="251">
        <f>$G$2*$D22*$E22*'Straight Line Change'!O57</f>
        <v>-2677423.3178447401</v>
      </c>
      <c r="G22" s="251">
        <f>$G$2*$D22*$E22*'Straight Line Change'!P57</f>
        <v>-2752904.800824414</v>
      </c>
      <c r="H22" s="251">
        <f>$G$2*$D22*$E22*'Straight Line Change'!Q57</f>
        <v>-2828386.2838040879</v>
      </c>
      <c r="I22" s="251">
        <f>$G$2*$D22*$E22*'Straight Line Change'!R57</f>
        <v>-2903867.7667837618</v>
      </c>
      <c r="J22" s="251">
        <f>$G$2*$D22*$E22*'Straight Line Change'!S57</f>
        <v>-2979349.2497634357</v>
      </c>
      <c r="K22" s="251">
        <f>$G$2*$D22*$E22*'Straight Line Change'!T57</f>
        <v>-3054830.7327431096</v>
      </c>
      <c r="L22" s="251">
        <f>$G$2*$D22*$E22*'Straight Line Change'!U57</f>
        <v>-3130312.2157227835</v>
      </c>
      <c r="M22" s="251">
        <f>$G$2*$D22*$E22*'Straight Line Change'!V57</f>
        <v>-3205793.6987024574</v>
      </c>
      <c r="N22" s="251">
        <f>$G$2*$D22*$E22*'Straight Line Change'!W57</f>
        <v>-3281275.1816821313</v>
      </c>
      <c r="O22" s="251">
        <f>$G$2*$D22*$E22*'Straight Line Change'!X57</f>
        <v>-3356756.6646618051</v>
      </c>
      <c r="P22" s="251">
        <f>$G$2*$D22*$E22*'Straight Line Change'!Y57</f>
        <v>-3432238.147641479</v>
      </c>
      <c r="Q22" s="251">
        <f>$G$2*$D22*$E22*'Straight Line Change'!Z57</f>
        <v>-3507719.6306211529</v>
      </c>
      <c r="R22" s="251">
        <f>$G$2*$D22*$E22*'Straight Line Change'!AA57</f>
        <v>-3583201.1136008268</v>
      </c>
      <c r="S22" s="251">
        <f>$G$2*$D22*$E22*'Straight Line Change'!AB57</f>
        <v>-3658682.5965805007</v>
      </c>
      <c r="T22" s="251">
        <f>$G$2*$D22*$E22*'Straight Line Change'!AC57</f>
        <v>-3734164.0795601746</v>
      </c>
      <c r="U22" s="251">
        <f>$G$2*$D22*$E22*'Straight Line Change'!AD57</f>
        <v>-3809645.5625398485</v>
      </c>
      <c r="V22" s="251">
        <f>$G$2*$D22*$E22*'Straight Line Change'!AE57</f>
        <v>-3885127.0455195224</v>
      </c>
      <c r="W22" s="251">
        <f>$G$2*$D22*$E22*'Straight Line Change'!AF57</f>
        <v>-3960608.5284991963</v>
      </c>
      <c r="X22" s="251">
        <f>$G$2*$D22*$E22*'Straight Line Change'!AG57</f>
        <v>-4036090.0114788702</v>
      </c>
      <c r="Y22" s="251">
        <f>$G$2*$D22*$E22*'Straight Line Change'!AH57</f>
        <v>-4111571.4944585441</v>
      </c>
      <c r="Z22" s="251">
        <f>$G$2*$D22*$E22*'Straight Line Change'!AI57</f>
        <v>-4187052.9774382166</v>
      </c>
    </row>
    <row r="23" spans="1:26" ht="15" x14ac:dyDescent="0.25">
      <c r="A23" s="218" t="s">
        <v>280</v>
      </c>
      <c r="B23" s="218" t="s">
        <v>4</v>
      </c>
      <c r="C23" s="218" t="s">
        <v>1</v>
      </c>
      <c r="D23" s="257">
        <f>'Unit Costs'!C23</f>
        <v>1</v>
      </c>
      <c r="E23" s="246">
        <f>'Unit Costs'!C8</f>
        <v>1</v>
      </c>
      <c r="F23" s="251">
        <f>$G$2*$D23*$E23*'Straight Line Change'!O58</f>
        <v>-2419035.8509419011</v>
      </c>
      <c r="G23" s="251">
        <f>$G$2*$D23*$E23*'Straight Line Change'!P58</f>
        <v>-2486827.6830688911</v>
      </c>
      <c r="H23" s="251">
        <f>$G$2*$D23*$E23*'Straight Line Change'!Q58</f>
        <v>-2554619.515195881</v>
      </c>
      <c r="I23" s="251">
        <f>$G$2*$D23*$E23*'Straight Line Change'!R58</f>
        <v>-2622411.3473228714</v>
      </c>
      <c r="J23" s="251">
        <f>$G$2*$D23*$E23*'Straight Line Change'!S58</f>
        <v>-2690203.1794498614</v>
      </c>
      <c r="K23" s="251">
        <f>$G$2*$D23*$E23*'Straight Line Change'!T58</f>
        <v>-2757995.0115768514</v>
      </c>
      <c r="L23" s="251">
        <f>$G$2*$D23*$E23*'Straight Line Change'!U58</f>
        <v>-2825786.8437038413</v>
      </c>
      <c r="M23" s="251">
        <f>$G$2*$D23*$E23*'Straight Line Change'!V58</f>
        <v>-2893578.6758308318</v>
      </c>
      <c r="N23" s="251">
        <f>$G$2*$D23*$E23*'Straight Line Change'!W58</f>
        <v>-2961370.5079578217</v>
      </c>
      <c r="O23" s="251">
        <f>$G$2*$D23*$E23*'Straight Line Change'!X58</f>
        <v>-3029162.3400848117</v>
      </c>
      <c r="P23" s="251">
        <f>$G$2*$D23*$E23*'Straight Line Change'!Y58</f>
        <v>-3096954.1722118016</v>
      </c>
      <c r="Q23" s="251">
        <f>$G$2*$D23*$E23*'Straight Line Change'!Z58</f>
        <v>-3164746.0043387921</v>
      </c>
      <c r="R23" s="251">
        <f>$G$2*$D23*$E23*'Straight Line Change'!AA58</f>
        <v>-3232537.836465782</v>
      </c>
      <c r="S23" s="251">
        <f>$G$2*$D23*$E23*'Straight Line Change'!AB58</f>
        <v>-3300329.668592772</v>
      </c>
      <c r="T23" s="251">
        <f>$G$2*$D23*$E23*'Straight Line Change'!AC58</f>
        <v>-3368121.5007197619</v>
      </c>
      <c r="U23" s="251">
        <f>$G$2*$D23*$E23*'Straight Line Change'!AD58</f>
        <v>-3435913.3328467524</v>
      </c>
      <c r="V23" s="251">
        <f>$G$2*$D23*$E23*'Straight Line Change'!AE58</f>
        <v>-3503705.1649737423</v>
      </c>
      <c r="W23" s="251">
        <f>$G$2*$D23*$E23*'Straight Line Change'!AF58</f>
        <v>-3571496.9971007323</v>
      </c>
      <c r="X23" s="251">
        <f>$G$2*$D23*$E23*'Straight Line Change'!AG58</f>
        <v>-3639288.8292277227</v>
      </c>
      <c r="Y23" s="251">
        <f>$G$2*$D23*$E23*'Straight Line Change'!AH58</f>
        <v>-3707080.6613547131</v>
      </c>
      <c r="Z23" s="251">
        <f>$G$2*$D23*$E23*'Straight Line Change'!AI58</f>
        <v>-3774872.4934817078</v>
      </c>
    </row>
    <row r="24" spans="1:26" ht="15" x14ac:dyDescent="0.25">
      <c r="A24" s="218" t="s">
        <v>280</v>
      </c>
      <c r="B24" s="218" t="s">
        <v>4</v>
      </c>
      <c r="C24" s="218" t="s">
        <v>452</v>
      </c>
      <c r="D24" s="257">
        <f>'Unit Costs'!C24</f>
        <v>1</v>
      </c>
      <c r="E24" s="246">
        <f>'Unit Costs'!C8</f>
        <v>1</v>
      </c>
      <c r="F24" s="251">
        <f>$G$2*$D24*$E24*'Straight Line Change'!O59</f>
        <v>-2770274.7523144456</v>
      </c>
      <c r="G24" s="251">
        <f>$G$2*$D24*$E24*'Straight Line Change'!P59</f>
        <v>-2874527.59648189</v>
      </c>
      <c r="H24" s="251">
        <f>$G$2*$D24*$E24*'Straight Line Change'!Q59</f>
        <v>-2978780.4406493343</v>
      </c>
      <c r="I24" s="251">
        <f>$G$2*$D24*$E24*'Straight Line Change'!R59</f>
        <v>-3083033.2848167792</v>
      </c>
      <c r="J24" s="251">
        <f>$G$2*$D24*$E24*'Straight Line Change'!S59</f>
        <v>-3187286.1289842236</v>
      </c>
      <c r="K24" s="251">
        <f>$G$2*$D24*$E24*'Straight Line Change'!T59</f>
        <v>-3291538.973151668</v>
      </c>
      <c r="L24" s="251">
        <f>$G$2*$D24*$E24*'Straight Line Change'!U59</f>
        <v>-3395791.8173191124</v>
      </c>
      <c r="M24" s="251">
        <f>$G$2*$D24*$E24*'Straight Line Change'!V59</f>
        <v>-3500044.6614865572</v>
      </c>
      <c r="N24" s="251">
        <f>$G$2*$D24*$E24*'Straight Line Change'!W59</f>
        <v>-3604297.5056540016</v>
      </c>
      <c r="O24" s="251">
        <f>$G$2*$D24*$E24*'Straight Line Change'!X59</f>
        <v>-3708550.3498214465</v>
      </c>
      <c r="P24" s="251">
        <f>$G$2*$D24*$E24*'Straight Line Change'!Y59</f>
        <v>-3812803.1939888913</v>
      </c>
      <c r="Q24" s="251">
        <f>$G$2*$D24*$E24*'Straight Line Change'!Z59</f>
        <v>-3917056.0381563362</v>
      </c>
      <c r="R24" s="251">
        <f>$G$2*$D24*$E24*'Straight Line Change'!AA59</f>
        <v>-4021308.882323781</v>
      </c>
      <c r="S24" s="251">
        <f>$G$2*$D24*$E24*'Straight Line Change'!AB59</f>
        <v>-4125561.7264912259</v>
      </c>
      <c r="T24" s="251">
        <f>$G$2*$D24*$E24*'Straight Line Change'!AC59</f>
        <v>-4229814.5706586707</v>
      </c>
      <c r="U24" s="251">
        <f>$G$2*$D24*$E24*'Straight Line Change'!AD59</f>
        <v>-4334067.4148261156</v>
      </c>
      <c r="V24" s="251">
        <f>$G$2*$D24*$E24*'Straight Line Change'!AE59</f>
        <v>-4438320.2589935604</v>
      </c>
      <c r="W24" s="251">
        <f>$G$2*$D24*$E24*'Straight Line Change'!AF59</f>
        <v>-4542573.1031610053</v>
      </c>
      <c r="X24" s="251">
        <f>$G$2*$D24*$E24*'Straight Line Change'!AG59</f>
        <v>-4646825.9473284502</v>
      </c>
      <c r="Y24" s="251">
        <f>$G$2*$D24*$E24*'Straight Line Change'!AH59</f>
        <v>-4751078.791495895</v>
      </c>
      <c r="Z24" s="251">
        <f>$G$2*$D24*$E24*'Straight Line Change'!AI59</f>
        <v>-4855331.6356633399</v>
      </c>
    </row>
    <row r="25" spans="1:26" ht="15" x14ac:dyDescent="0.25">
      <c r="A25" s="244" t="s">
        <v>280</v>
      </c>
      <c r="B25" s="244" t="s">
        <v>4</v>
      </c>
      <c r="C25" s="244" t="s">
        <v>99</v>
      </c>
      <c r="D25" s="253"/>
      <c r="E25" s="254"/>
      <c r="F25" s="252">
        <f t="shared" ref="F25:G25" si="5">SUM(F21:F23)</f>
        <v>-6071394.3949470837</v>
      </c>
      <c r="G25" s="252">
        <f t="shared" si="5"/>
        <v>-6237120.8368257927</v>
      </c>
      <c r="H25" s="252">
        <f>SUM(H21:H23)</f>
        <v>-6402847.2787045008</v>
      </c>
      <c r="I25" s="252">
        <f t="shared" ref="I25:Z25" si="6">SUM(I21:I23)</f>
        <v>-6568573.7205832098</v>
      </c>
      <c r="J25" s="252">
        <f t="shared" si="6"/>
        <v>-6734300.1624619178</v>
      </c>
      <c r="K25" s="252">
        <f t="shared" si="6"/>
        <v>-6900026.6043406259</v>
      </c>
      <c r="L25" s="252">
        <f t="shared" si="6"/>
        <v>-7065753.046219334</v>
      </c>
      <c r="M25" s="252">
        <f t="shared" si="6"/>
        <v>-7231479.488098043</v>
      </c>
      <c r="N25" s="252">
        <f t="shared" si="6"/>
        <v>-7397205.9299767511</v>
      </c>
      <c r="O25" s="252">
        <f t="shared" si="6"/>
        <v>-7562932.3718554601</v>
      </c>
      <c r="P25" s="252">
        <f t="shared" si="6"/>
        <v>-7728658.8137341682</v>
      </c>
      <c r="Q25" s="252">
        <f t="shared" si="6"/>
        <v>-7894385.2556128763</v>
      </c>
      <c r="R25" s="252">
        <f t="shared" si="6"/>
        <v>-8060111.6974915843</v>
      </c>
      <c r="S25" s="252">
        <f t="shared" si="6"/>
        <v>-8225838.1393702924</v>
      </c>
      <c r="T25" s="252">
        <f t="shared" si="6"/>
        <v>-8391564.5812490005</v>
      </c>
      <c r="U25" s="252">
        <f t="shared" si="6"/>
        <v>-8557291.0231277104</v>
      </c>
      <c r="V25" s="252">
        <f t="shared" si="6"/>
        <v>-8723017.4650064185</v>
      </c>
      <c r="W25" s="252">
        <f t="shared" si="6"/>
        <v>-8888743.9068851266</v>
      </c>
      <c r="X25" s="252">
        <f t="shared" si="6"/>
        <v>-9054470.3487638365</v>
      </c>
      <c r="Y25" s="252">
        <f t="shared" si="6"/>
        <v>-9220196.7906425446</v>
      </c>
      <c r="Z25" s="252">
        <f t="shared" si="6"/>
        <v>-9385923.2325212546</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Z25"/>
  <sheetViews>
    <sheetView zoomScale="80" zoomScaleNormal="80" workbookViewId="0">
      <pane xSplit="3" ySplit="4" topLeftCell="D6" activePane="bottomRight" state="frozen"/>
      <selection pane="topRight" activeCell="D1" sqref="D1"/>
      <selection pane="bottomLeft" activeCell="A5" sqref="A5"/>
      <selection pane="bottomRight" activeCell="F14" sqref="F14"/>
    </sheetView>
  </sheetViews>
  <sheetFormatPr defaultRowHeight="14.4" x14ac:dyDescent="0.3"/>
  <cols>
    <col min="1" max="1" width="23.33203125" customWidth="1"/>
    <col min="2" max="3" width="11" customWidth="1"/>
    <col min="4" max="7" width="18.33203125" style="1" customWidth="1"/>
    <col min="8" max="26" width="16" customWidth="1"/>
  </cols>
  <sheetData>
    <row r="1" spans="1:26" ht="19.5" thickBot="1" x14ac:dyDescent="0.3">
      <c r="A1" s="234" t="s">
        <v>753</v>
      </c>
      <c r="B1" s="235"/>
      <c r="C1" s="235"/>
      <c r="D1" s="236"/>
      <c r="E1" s="247"/>
      <c r="F1" s="239" t="s">
        <v>278</v>
      </c>
      <c r="G1" s="248">
        <f>'Unit Costs'!C3</f>
        <v>20.399999999999999</v>
      </c>
      <c r="H1" s="247"/>
      <c r="I1" s="247"/>
      <c r="J1" s="235"/>
      <c r="K1" s="235"/>
      <c r="L1" s="235"/>
      <c r="M1" s="235"/>
      <c r="N1" s="235"/>
      <c r="O1" s="235"/>
      <c r="P1" s="235"/>
      <c r="Q1" s="235"/>
      <c r="R1" s="235"/>
      <c r="S1" s="235"/>
      <c r="T1" s="235"/>
      <c r="U1" s="235"/>
      <c r="V1" s="235"/>
      <c r="W1" s="235"/>
      <c r="X1" s="235"/>
      <c r="Y1" s="235"/>
      <c r="Z1" s="235"/>
    </row>
    <row r="2" spans="1:26" ht="19.5" thickBot="1" x14ac:dyDescent="0.35">
      <c r="A2" s="237"/>
      <c r="B2" s="235"/>
      <c r="C2" s="235"/>
      <c r="D2" s="238"/>
      <c r="E2" s="247"/>
      <c r="F2" s="239" t="s">
        <v>279</v>
      </c>
      <c r="G2" s="249">
        <f>'Unit Costs'!C4</f>
        <v>27.2</v>
      </c>
      <c r="H2" s="247"/>
      <c r="I2" s="247"/>
      <c r="J2" s="235"/>
      <c r="K2" s="235"/>
      <c r="L2" s="235"/>
      <c r="M2" s="235"/>
      <c r="N2" s="235"/>
      <c r="O2" s="235"/>
      <c r="P2" s="235"/>
      <c r="Q2" s="235"/>
      <c r="R2" s="235"/>
      <c r="S2" s="235"/>
      <c r="T2" s="235"/>
      <c r="U2" s="235"/>
      <c r="V2" s="235"/>
      <c r="W2" s="235"/>
      <c r="X2" s="235"/>
      <c r="Y2" s="235"/>
      <c r="Z2" s="235"/>
    </row>
    <row r="3" spans="1:26" ht="18.75" x14ac:dyDescent="0.3">
      <c r="A3" s="237"/>
      <c r="B3" s="235"/>
      <c r="C3" s="239" t="s">
        <v>34</v>
      </c>
      <c r="D3" s="240" t="s">
        <v>274</v>
      </c>
      <c r="E3" s="240" t="s">
        <v>275</v>
      </c>
      <c r="F3" s="240">
        <v>2020</v>
      </c>
      <c r="G3" s="240">
        <v>2021</v>
      </c>
      <c r="H3" s="240">
        <v>2022</v>
      </c>
      <c r="I3" s="240">
        <v>2023</v>
      </c>
      <c r="J3" s="240">
        <v>2024</v>
      </c>
      <c r="K3" s="240">
        <v>2025</v>
      </c>
      <c r="L3" s="240">
        <v>2026</v>
      </c>
      <c r="M3" s="240">
        <v>2027</v>
      </c>
      <c r="N3" s="240">
        <v>2028</v>
      </c>
      <c r="O3" s="240">
        <v>2029</v>
      </c>
      <c r="P3" s="240">
        <v>2030</v>
      </c>
      <c r="Q3" s="240">
        <v>2031</v>
      </c>
      <c r="R3" s="240">
        <v>2032</v>
      </c>
      <c r="S3" s="240">
        <v>2033</v>
      </c>
      <c r="T3" s="240">
        <v>2034</v>
      </c>
      <c r="U3" s="240">
        <v>2035</v>
      </c>
      <c r="V3" s="240">
        <v>2036</v>
      </c>
      <c r="W3" s="240">
        <v>2037</v>
      </c>
      <c r="X3" s="240">
        <v>2038</v>
      </c>
      <c r="Y3" s="240">
        <v>2039</v>
      </c>
      <c r="Z3" s="240">
        <v>2040</v>
      </c>
    </row>
    <row r="4" spans="1:26" s="4" customFormat="1" ht="15" x14ac:dyDescent="0.25">
      <c r="A4" s="241"/>
      <c r="B4" s="241"/>
      <c r="C4" s="242" t="s">
        <v>270</v>
      </c>
      <c r="D4" s="243" t="s">
        <v>276</v>
      </c>
      <c r="E4" s="243" t="s">
        <v>277</v>
      </c>
      <c r="F4" s="243">
        <v>0</v>
      </c>
      <c r="G4" s="243">
        <v>1</v>
      </c>
      <c r="H4" s="243">
        <v>2</v>
      </c>
      <c r="I4" s="243">
        <v>3</v>
      </c>
      <c r="J4" s="243">
        <v>4</v>
      </c>
      <c r="K4" s="243">
        <v>5</v>
      </c>
      <c r="L4" s="243">
        <v>6</v>
      </c>
      <c r="M4" s="243">
        <v>7</v>
      </c>
      <c r="N4" s="243">
        <v>8</v>
      </c>
      <c r="O4" s="243">
        <v>9</v>
      </c>
      <c r="P4" s="243">
        <v>10</v>
      </c>
      <c r="Q4" s="243">
        <v>11</v>
      </c>
      <c r="R4" s="243">
        <v>12</v>
      </c>
      <c r="S4" s="243">
        <v>13</v>
      </c>
      <c r="T4" s="243">
        <v>14</v>
      </c>
      <c r="U4" s="243">
        <v>15</v>
      </c>
      <c r="V4" s="243">
        <v>16</v>
      </c>
      <c r="W4" s="243">
        <v>17</v>
      </c>
      <c r="X4" s="243">
        <v>18</v>
      </c>
      <c r="Y4" s="243">
        <v>19</v>
      </c>
      <c r="Z4" s="243">
        <v>20</v>
      </c>
    </row>
    <row r="5" spans="1:26" ht="18.75" x14ac:dyDescent="0.3">
      <c r="A5" s="214" t="s">
        <v>272</v>
      </c>
      <c r="B5" s="214"/>
      <c r="C5" s="214"/>
      <c r="D5" s="227"/>
      <c r="E5" s="227"/>
      <c r="F5" s="227"/>
      <c r="G5" s="227"/>
      <c r="H5" s="227"/>
      <c r="I5" s="227"/>
      <c r="J5" s="227"/>
      <c r="K5" s="227"/>
      <c r="L5" s="227"/>
      <c r="M5" s="227"/>
      <c r="N5" s="227"/>
      <c r="O5" s="227"/>
      <c r="P5" s="227"/>
      <c r="Q5" s="227"/>
      <c r="R5" s="227"/>
      <c r="S5" s="227"/>
      <c r="T5" s="227"/>
      <c r="U5" s="227"/>
      <c r="V5" s="227"/>
      <c r="W5" s="227"/>
      <c r="X5" s="227"/>
      <c r="Y5" s="227"/>
      <c r="Z5" s="227"/>
    </row>
    <row r="6" spans="1:26" ht="15" x14ac:dyDescent="0.25">
      <c r="A6" s="217" t="s">
        <v>280</v>
      </c>
      <c r="B6" s="217" t="s">
        <v>258</v>
      </c>
      <c r="C6" s="217" t="s">
        <v>0</v>
      </c>
      <c r="D6" s="255">
        <f>'Unit Costs'!C9</f>
        <v>2</v>
      </c>
      <c r="E6" s="245">
        <v>1</v>
      </c>
      <c r="F6" s="250">
        <f>$G$1*$D6*$E6*'Straight Line Change'!O11</f>
        <v>-3585740.3425915143</v>
      </c>
      <c r="G6" s="250">
        <f>$G$1*$D6*$E6*'Straight Line Change'!P11</f>
        <v>-3422299.2691434654</v>
      </c>
      <c r="H6" s="250">
        <f>$G$1*$D6*$E6*'Straight Line Change'!Q11</f>
        <v>-3258858.195695417</v>
      </c>
      <c r="I6" s="250">
        <f>$G$1*$D6*$E6*'Straight Line Change'!R11</f>
        <v>-3095417.1222473686</v>
      </c>
      <c r="J6" s="250">
        <f>$G$1*$D6*$E6*'Straight Line Change'!S11</f>
        <v>-2931976.0487993197</v>
      </c>
      <c r="K6" s="250">
        <f>$G$1*$D6*$E6*'Straight Line Change'!T11</f>
        <v>-2768534.9753512712</v>
      </c>
      <c r="L6" s="250">
        <f>$G$1*$D6*$E6*'Straight Line Change'!U11</f>
        <v>-2605093.9019032223</v>
      </c>
      <c r="M6" s="250">
        <f>$G$1*$D6*$E6*'Straight Line Change'!V11</f>
        <v>-2441652.8284551739</v>
      </c>
      <c r="N6" s="250">
        <f>$G$1*$D6*$E6*'Straight Line Change'!W11</f>
        <v>-2278211.755007125</v>
      </c>
      <c r="O6" s="250">
        <f>$G$1*$D6*$E6*'Straight Line Change'!X11</f>
        <v>-2114770.6815590765</v>
      </c>
      <c r="P6" s="250">
        <f>$G$1*$D6*$E6*'Straight Line Change'!Y11</f>
        <v>-1951329.6081110279</v>
      </c>
      <c r="Q6" s="250">
        <f>$G$1*$D6*$E6*'Straight Line Change'!Z11</f>
        <v>-1787888.5346629792</v>
      </c>
      <c r="R6" s="250">
        <f>$G$1*$D6*$E6*'Straight Line Change'!AA11</f>
        <v>-1624447.4612149305</v>
      </c>
      <c r="S6" s="250">
        <f>$G$1*$D6*$E6*'Straight Line Change'!AB11</f>
        <v>-1461006.3877668818</v>
      </c>
      <c r="T6" s="250">
        <f>$G$1*$D6*$E6*'Straight Line Change'!AC11</f>
        <v>-1297565.3143188332</v>
      </c>
      <c r="U6" s="250">
        <f>$G$1*$D6*$E6*'Straight Line Change'!AD11</f>
        <v>-1134124.2408707843</v>
      </c>
      <c r="V6" s="250">
        <f>$G$1*$D6*$E6*'Straight Line Change'!AE11</f>
        <v>-970683.16742273548</v>
      </c>
      <c r="W6" s="250">
        <f>$G$1*$D6*$E6*'Straight Line Change'!AF11</f>
        <v>-807242.09397468669</v>
      </c>
      <c r="X6" s="250">
        <f>$G$1*$D6*$E6*'Straight Line Change'!AG11</f>
        <v>-643801.02052663791</v>
      </c>
      <c r="Y6" s="250">
        <f>$G$1*$D6*$E6*'Straight Line Change'!AH11</f>
        <v>-480359.94707858912</v>
      </c>
      <c r="Z6" s="250">
        <f>$G$1*$D6*$E6*'Straight Line Change'!AI11</f>
        <v>-316918.87363053806</v>
      </c>
    </row>
    <row r="7" spans="1:26" ht="15" x14ac:dyDescent="0.25">
      <c r="A7" s="217" t="s">
        <v>280</v>
      </c>
      <c r="B7" s="217" t="s">
        <v>258</v>
      </c>
      <c r="C7" s="217" t="s">
        <v>451</v>
      </c>
      <c r="D7" s="255">
        <f>'Unit Costs'!C10</f>
        <v>2</v>
      </c>
      <c r="E7" s="245">
        <v>1</v>
      </c>
      <c r="F7" s="250">
        <f>$G$1*$D7*$E7*'Straight Line Change'!O12</f>
        <v>-14778035.12265593</v>
      </c>
      <c r="G7" s="250">
        <f>$G$1*$D7*$E7*'Straight Line Change'!P12</f>
        <v>-14316660.579454724</v>
      </c>
      <c r="H7" s="250">
        <f>$G$1*$D7*$E7*'Straight Line Change'!Q12</f>
        <v>-13855286.036253517</v>
      </c>
      <c r="I7" s="250">
        <f>$G$1*$D7*$E7*'Straight Line Change'!R12</f>
        <v>-13393911.493052311</v>
      </c>
      <c r="J7" s="250">
        <f>$G$1*$D7*$E7*'Straight Line Change'!S12</f>
        <v>-12932536.949851105</v>
      </c>
      <c r="K7" s="250">
        <f>$G$1*$D7*$E7*'Straight Line Change'!T12</f>
        <v>-12471162.406649899</v>
      </c>
      <c r="L7" s="250">
        <f>$G$1*$D7*$E7*'Straight Line Change'!U12</f>
        <v>-12009787.863448692</v>
      </c>
      <c r="M7" s="250">
        <f>$G$1*$D7*$E7*'Straight Line Change'!V12</f>
        <v>-11548413.320247486</v>
      </c>
      <c r="N7" s="250">
        <f>$G$1*$D7*$E7*'Straight Line Change'!W12</f>
        <v>-11087038.77704628</v>
      </c>
      <c r="O7" s="250">
        <f>$G$1*$D7*$E7*'Straight Line Change'!X12</f>
        <v>-10625664.233845074</v>
      </c>
      <c r="P7" s="250">
        <f>$G$1*$D7*$E7*'Straight Line Change'!Y12</f>
        <v>-10164289.690643867</v>
      </c>
      <c r="Q7" s="250">
        <f>$G$1*$D7*$E7*'Straight Line Change'!Z12</f>
        <v>-9702915.1474426612</v>
      </c>
      <c r="R7" s="250">
        <f>$G$1*$D7*$E7*'Straight Line Change'!AA12</f>
        <v>-9241540.604241455</v>
      </c>
      <c r="S7" s="250">
        <f>$G$1*$D7*$E7*'Straight Line Change'!AB12</f>
        <v>-8780166.0610402487</v>
      </c>
      <c r="T7" s="250">
        <f>$G$1*$D7*$E7*'Straight Line Change'!AC12</f>
        <v>-8318791.5178390415</v>
      </c>
      <c r="U7" s="250">
        <f>$G$1*$D7*$E7*'Straight Line Change'!AD12</f>
        <v>-7857416.9746378353</v>
      </c>
      <c r="V7" s="250">
        <f>$G$1*$D7*$E7*'Straight Line Change'!AE12</f>
        <v>-7396042.431436629</v>
      </c>
      <c r="W7" s="250">
        <f>$G$1*$D7*$E7*'Straight Line Change'!AF12</f>
        <v>-6934667.8882354228</v>
      </c>
      <c r="X7" s="250">
        <f>$G$1*$D7*$E7*'Straight Line Change'!AG12</f>
        <v>-6473293.3450342165</v>
      </c>
      <c r="Y7" s="250">
        <f>$G$1*$D7*$E7*'Straight Line Change'!AH12</f>
        <v>-6011918.8018330103</v>
      </c>
      <c r="Z7" s="250">
        <f>$G$1*$D7*$E7*'Straight Line Change'!AI12</f>
        <v>-5550544.2586317984</v>
      </c>
    </row>
    <row r="8" spans="1:26" ht="15" x14ac:dyDescent="0.25">
      <c r="A8" s="217" t="s">
        <v>280</v>
      </c>
      <c r="B8" s="217" t="s">
        <v>258</v>
      </c>
      <c r="C8" s="217" t="s">
        <v>1</v>
      </c>
      <c r="D8" s="255">
        <f>'Unit Costs'!C11</f>
        <v>2</v>
      </c>
      <c r="E8" s="245">
        <v>1</v>
      </c>
      <c r="F8" s="250">
        <f>$G$1*$D8*$E8*'Straight Line Change'!O13</f>
        <v>-11198525.961195799</v>
      </c>
      <c r="G8" s="250">
        <f>$G$1*$D8*$E8*'Straight Line Change'!P13</f>
        <v>-10829006.752778977</v>
      </c>
      <c r="H8" s="250">
        <f>$G$1*$D8*$E8*'Straight Line Change'!Q13</f>
        <v>-10459487.544362156</v>
      </c>
      <c r="I8" s="250">
        <f>$G$1*$D8*$E8*'Straight Line Change'!R13</f>
        <v>-10089968.335945334</v>
      </c>
      <c r="J8" s="250">
        <f>$G$1*$D8*$E8*'Straight Line Change'!S13</f>
        <v>-9720449.1275285129</v>
      </c>
      <c r="K8" s="250">
        <f>$G$1*$D8*$E8*'Straight Line Change'!T13</f>
        <v>-9350929.9191116914</v>
      </c>
      <c r="L8" s="250">
        <f>$G$1*$D8*$E8*'Straight Line Change'!U13</f>
        <v>-8981410.7106948681</v>
      </c>
      <c r="M8" s="250">
        <f>$G$1*$D8*$E8*'Straight Line Change'!V13</f>
        <v>-8611891.5022780467</v>
      </c>
      <c r="N8" s="250">
        <f>$G$1*$D8*$E8*'Straight Line Change'!W13</f>
        <v>-8242372.2938612252</v>
      </c>
      <c r="O8" s="250">
        <f>$G$1*$D8*$E8*'Straight Line Change'!X13</f>
        <v>-7872853.0854444038</v>
      </c>
      <c r="P8" s="250">
        <f>$G$1*$D8*$E8*'Straight Line Change'!Y13</f>
        <v>-7503333.8770275814</v>
      </c>
      <c r="Q8" s="250">
        <f>$G$1*$D8*$E8*'Straight Line Change'!Z13</f>
        <v>-7133814.66861076</v>
      </c>
      <c r="R8" s="250">
        <f>$G$1*$D8*$E8*'Straight Line Change'!AA13</f>
        <v>-6764295.4601939386</v>
      </c>
      <c r="S8" s="250">
        <f>$G$1*$D8*$E8*'Straight Line Change'!AB13</f>
        <v>-6394776.2517771162</v>
      </c>
      <c r="T8" s="250">
        <f>$G$1*$D8*$E8*'Straight Line Change'!AC13</f>
        <v>-6025257.0433602948</v>
      </c>
      <c r="U8" s="250">
        <f>$G$1*$D8*$E8*'Straight Line Change'!AD13</f>
        <v>-5655737.8349434733</v>
      </c>
      <c r="V8" s="250">
        <f>$G$1*$D8*$E8*'Straight Line Change'!AE13</f>
        <v>-5286218.6265266519</v>
      </c>
      <c r="W8" s="250">
        <f>$G$1*$D8*$E8*'Straight Line Change'!AF13</f>
        <v>-4916699.4181098305</v>
      </c>
      <c r="X8" s="250">
        <f>$G$1*$D8*$E8*'Straight Line Change'!AG13</f>
        <v>-4547180.209693009</v>
      </c>
      <c r="Y8" s="250">
        <f>$G$1*$D8*$E8*'Straight Line Change'!AH13</f>
        <v>-4177661.0012761881</v>
      </c>
      <c r="Z8" s="250">
        <f>$G$1*$D8*$E8*'Straight Line Change'!AI13</f>
        <v>-3808141.7928593671</v>
      </c>
    </row>
    <row r="9" spans="1:26" ht="15" x14ac:dyDescent="0.25">
      <c r="A9" s="217" t="s">
        <v>280</v>
      </c>
      <c r="B9" s="217" t="s">
        <v>258</v>
      </c>
      <c r="C9" s="217" t="s">
        <v>452</v>
      </c>
      <c r="D9" s="255">
        <f>'Unit Costs'!C12</f>
        <v>2</v>
      </c>
      <c r="E9" s="245">
        <v>1</v>
      </c>
      <c r="F9" s="250">
        <f>$G$1*$D9*$E9*'Straight Line Change'!O14</f>
        <v>-8643112.0734632779</v>
      </c>
      <c r="G9" s="250">
        <f>$G$1*$D9*$E9*'Straight Line Change'!P14</f>
        <v>-8313615.6019056058</v>
      </c>
      <c r="H9" s="250">
        <f>$G$1*$D9*$E9*'Straight Line Change'!Q14</f>
        <v>-7984119.1303479336</v>
      </c>
      <c r="I9" s="250">
        <f>$G$1*$D9*$E9*'Straight Line Change'!R14</f>
        <v>-7654622.6587902615</v>
      </c>
      <c r="J9" s="250">
        <f>$G$1*$D9*$E9*'Straight Line Change'!S14</f>
        <v>-7325126.1872325893</v>
      </c>
      <c r="K9" s="250">
        <f>$G$1*$D9*$E9*'Straight Line Change'!T14</f>
        <v>-6995629.7156749172</v>
      </c>
      <c r="L9" s="250">
        <f>$G$1*$D9*$E9*'Straight Line Change'!U14</f>
        <v>-6666133.2441172451</v>
      </c>
      <c r="M9" s="250">
        <f>$G$1*$D9*$E9*'Straight Line Change'!V14</f>
        <v>-6336636.7725595729</v>
      </c>
      <c r="N9" s="250">
        <f>$G$1*$D9*$E9*'Straight Line Change'!W14</f>
        <v>-6007140.3010019008</v>
      </c>
      <c r="O9" s="250">
        <f>$G$1*$D9*$E9*'Straight Line Change'!X14</f>
        <v>-5677643.8294442287</v>
      </c>
      <c r="P9" s="250">
        <f>$G$1*$D9*$E9*'Straight Line Change'!Y14</f>
        <v>-5348147.3578865565</v>
      </c>
      <c r="Q9" s="250">
        <f>$G$1*$D9*$E9*'Straight Line Change'!Z14</f>
        <v>-5018650.8863288844</v>
      </c>
      <c r="R9" s="250">
        <f>$G$1*$D9*$E9*'Straight Line Change'!AA14</f>
        <v>-4689154.4147712123</v>
      </c>
      <c r="S9" s="250">
        <f>$G$1*$D9*$E9*'Straight Line Change'!AB14</f>
        <v>-4359657.9432135392</v>
      </c>
      <c r="T9" s="250">
        <f>$G$1*$D9*$E9*'Straight Line Change'!AC14</f>
        <v>-4030161.4716558675</v>
      </c>
      <c r="U9" s="250">
        <f>$G$1*$D9*$E9*'Straight Line Change'!AD14</f>
        <v>-3700665.0000981954</v>
      </c>
      <c r="V9" s="250">
        <f>$G$1*$D9*$E9*'Straight Line Change'!AE14</f>
        <v>-3371168.5285405233</v>
      </c>
      <c r="W9" s="250">
        <f>$G$1*$D9*$E9*'Straight Line Change'!AF14</f>
        <v>-3041672.0569828511</v>
      </c>
      <c r="X9" s="250">
        <f>$G$1*$D9*$E9*'Straight Line Change'!AG14</f>
        <v>-2712175.5854251785</v>
      </c>
      <c r="Y9" s="250">
        <f>$G$1*$D9*$E9*'Straight Line Change'!AH14</f>
        <v>-2382679.1138675064</v>
      </c>
      <c r="Z9" s="250">
        <f>$G$1*$D9*$E9*'Straight Line Change'!AI14</f>
        <v>-2053182.6423098315</v>
      </c>
    </row>
    <row r="10" spans="1:26" ht="15" x14ac:dyDescent="0.25">
      <c r="A10" s="244" t="s">
        <v>280</v>
      </c>
      <c r="B10" s="244" t="s">
        <v>258</v>
      </c>
      <c r="C10" s="244" t="s">
        <v>99</v>
      </c>
      <c r="D10" s="256"/>
      <c r="E10" s="254"/>
      <c r="F10" s="252">
        <f t="shared" ref="F10:G10" si="0">SUM(F6:F8)</f>
        <v>-29562301.426443242</v>
      </c>
      <c r="G10" s="252">
        <f t="shared" si="0"/>
        <v>-28567966.601377167</v>
      </c>
      <c r="H10" s="252">
        <f>SUM(H6:H8)</f>
        <v>-27573631.776311092</v>
      </c>
      <c r="I10" s="252">
        <f t="shared" ref="I10:Z10" si="1">SUM(I6:I8)</f>
        <v>-26579296.951245014</v>
      </c>
      <c r="J10" s="252">
        <f t="shared" si="1"/>
        <v>-25584962.126178935</v>
      </c>
      <c r="K10" s="252">
        <f t="shared" si="1"/>
        <v>-24590627.30111286</v>
      </c>
      <c r="L10" s="252">
        <f t="shared" si="1"/>
        <v>-23596292.476046782</v>
      </c>
      <c r="M10" s="252">
        <f t="shared" si="1"/>
        <v>-22601957.650980707</v>
      </c>
      <c r="N10" s="252">
        <f t="shared" si="1"/>
        <v>-21607622.825914629</v>
      </c>
      <c r="O10" s="252">
        <f t="shared" si="1"/>
        <v>-20613288.000848554</v>
      </c>
      <c r="P10" s="252">
        <f t="shared" si="1"/>
        <v>-19618953.175782476</v>
      </c>
      <c r="Q10" s="252">
        <f t="shared" si="1"/>
        <v>-18624618.350716401</v>
      </c>
      <c r="R10" s="252">
        <f t="shared" si="1"/>
        <v>-17630283.525650322</v>
      </c>
      <c r="S10" s="252">
        <f t="shared" si="1"/>
        <v>-16635948.700584248</v>
      </c>
      <c r="T10" s="252">
        <f t="shared" si="1"/>
        <v>-15641613.875518169</v>
      </c>
      <c r="U10" s="252">
        <f t="shared" si="1"/>
        <v>-14647279.050452093</v>
      </c>
      <c r="V10" s="252">
        <f t="shared" si="1"/>
        <v>-13652944.225386016</v>
      </c>
      <c r="W10" s="252">
        <f t="shared" si="1"/>
        <v>-12658609.400319939</v>
      </c>
      <c r="X10" s="252">
        <f t="shared" si="1"/>
        <v>-11664274.575253863</v>
      </c>
      <c r="Y10" s="252">
        <f t="shared" si="1"/>
        <v>-10669939.750187788</v>
      </c>
      <c r="Z10" s="252">
        <f t="shared" si="1"/>
        <v>-9675604.9251217023</v>
      </c>
    </row>
    <row r="11" spans="1:26" ht="15" x14ac:dyDescent="0.25">
      <c r="A11" s="218" t="s">
        <v>280</v>
      </c>
      <c r="B11" s="218" t="s">
        <v>259</v>
      </c>
      <c r="C11" s="218" t="s">
        <v>0</v>
      </c>
      <c r="D11" s="257">
        <f>'Unit Costs'!C13</f>
        <v>1.2</v>
      </c>
      <c r="E11" s="246">
        <v>1</v>
      </c>
      <c r="F11" s="251">
        <f>$G$1*$D11*$E11*'Straight Line Change'!O26</f>
        <v>-2193376.7739896877</v>
      </c>
      <c r="G11" s="251">
        <f>$G$1*$D11*$E11*'Straight Line Change'!P26</f>
        <v>-2099614.7166964966</v>
      </c>
      <c r="H11" s="251">
        <f>$G$1*$D11*$E11*'Straight Line Change'!Q26</f>
        <v>-2005852.6594033053</v>
      </c>
      <c r="I11" s="251">
        <f>$G$1*$D11*$E11*'Straight Line Change'!R26</f>
        <v>-1912090.6021101142</v>
      </c>
      <c r="J11" s="251">
        <f>$G$1*$D11*$E11*'Straight Line Change'!S26</f>
        <v>-1818328.5448169229</v>
      </c>
      <c r="K11" s="251">
        <f>$G$1*$D11*$E11*'Straight Line Change'!T26</f>
        <v>-1724566.4875237318</v>
      </c>
      <c r="L11" s="251">
        <f>$G$1*$D11*$E11*'Straight Line Change'!U26</f>
        <v>-1630804.4302305405</v>
      </c>
      <c r="M11" s="251">
        <f>$G$1*$D11*$E11*'Straight Line Change'!V26</f>
        <v>-1537042.3729373494</v>
      </c>
      <c r="N11" s="251">
        <f>$G$1*$D11*$E11*'Straight Line Change'!W26</f>
        <v>-1443280.3156441583</v>
      </c>
      <c r="O11" s="251">
        <f>$G$1*$D11*$E11*'Straight Line Change'!X26</f>
        <v>-1349518.2583509674</v>
      </c>
      <c r="P11" s="251">
        <f>$G$1*$D11*$E11*'Straight Line Change'!Y26</f>
        <v>-1255756.2010577763</v>
      </c>
      <c r="Q11" s="251">
        <f>$G$1*$D11*$E11*'Straight Line Change'!Z26</f>
        <v>-1161994.1437645853</v>
      </c>
      <c r="R11" s="251">
        <f>$G$1*$D11*$E11*'Straight Line Change'!AA26</f>
        <v>-1068232.0864713942</v>
      </c>
      <c r="S11" s="251">
        <f>$G$1*$D11*$E11*'Straight Line Change'!AB26</f>
        <v>-974470.02917820308</v>
      </c>
      <c r="T11" s="251">
        <f>$G$1*$D11*$E11*'Straight Line Change'!AC26</f>
        <v>-880707.97188501211</v>
      </c>
      <c r="U11" s="251">
        <f>$G$1*$D11*$E11*'Straight Line Change'!AD26</f>
        <v>-786945.91459182103</v>
      </c>
      <c r="V11" s="251">
        <f>$G$1*$D11*$E11*'Straight Line Change'!AE26</f>
        <v>-693183.85729862994</v>
      </c>
      <c r="W11" s="251">
        <f>$G$1*$D11*$E11*'Straight Line Change'!AF26</f>
        <v>-599421.80000543897</v>
      </c>
      <c r="X11" s="251">
        <f>$G$1*$D11*$E11*'Straight Line Change'!AG26</f>
        <v>-505659.74271224788</v>
      </c>
      <c r="Y11" s="251">
        <f>$G$1*$D11*$E11*'Straight Line Change'!AH26</f>
        <v>-411897.68541905686</v>
      </c>
      <c r="Z11" s="251">
        <f>$G$1*$D11*$E11*'Straight Line Change'!AI26</f>
        <v>-318135.62812586769</v>
      </c>
    </row>
    <row r="12" spans="1:26" ht="15" x14ac:dyDescent="0.25">
      <c r="A12" s="218" t="s">
        <v>280</v>
      </c>
      <c r="B12" s="218" t="s">
        <v>259</v>
      </c>
      <c r="C12" s="218" t="s">
        <v>451</v>
      </c>
      <c r="D12" s="257">
        <f>'Unit Costs'!C14</f>
        <v>1.2</v>
      </c>
      <c r="E12" s="246">
        <v>1</v>
      </c>
      <c r="F12" s="251">
        <f>$G$1*$D12*$E12*'Straight Line Change'!O27</f>
        <v>-2365846.0848034737</v>
      </c>
      <c r="G12" s="251">
        <f>$G$1*$D12*$E12*'Straight Line Change'!P27</f>
        <v>-2258624.0115427012</v>
      </c>
      <c r="H12" s="251">
        <f>$G$1*$D12*$E12*'Straight Line Change'!Q27</f>
        <v>-2151401.9382819287</v>
      </c>
      <c r="I12" s="251">
        <f>$G$1*$D12*$E12*'Straight Line Change'!R27</f>
        <v>-2044179.8650211557</v>
      </c>
      <c r="J12" s="251">
        <f>$G$1*$D12*$E12*'Straight Line Change'!S27</f>
        <v>-1936957.7917603832</v>
      </c>
      <c r="K12" s="251">
        <f>$G$1*$D12*$E12*'Straight Line Change'!T27</f>
        <v>-1829735.7184996104</v>
      </c>
      <c r="L12" s="251">
        <f>$G$1*$D12*$E12*'Straight Line Change'!U27</f>
        <v>-1722513.6452388379</v>
      </c>
      <c r="M12" s="251">
        <f>$G$1*$D12*$E12*'Straight Line Change'!V27</f>
        <v>-1615291.5719780652</v>
      </c>
      <c r="N12" s="251">
        <f>$G$1*$D12*$E12*'Straight Line Change'!W27</f>
        <v>-1508069.4987172927</v>
      </c>
      <c r="O12" s="251">
        <f>$G$1*$D12*$E12*'Straight Line Change'!X27</f>
        <v>-1400847.4254565202</v>
      </c>
      <c r="P12" s="251">
        <f>$G$1*$D12*$E12*'Straight Line Change'!Y27</f>
        <v>-1293625.3521957479</v>
      </c>
      <c r="Q12" s="251">
        <f>$G$1*$D12*$E12*'Straight Line Change'!Z27</f>
        <v>-1186403.2789349754</v>
      </c>
      <c r="R12" s="251">
        <f>$G$1*$D12*$E12*'Straight Line Change'!AA27</f>
        <v>-1079181.2056742029</v>
      </c>
      <c r="S12" s="251">
        <f>$G$1*$D12*$E12*'Straight Line Change'!AB27</f>
        <v>-971959.13241343037</v>
      </c>
      <c r="T12" s="251">
        <f>$G$1*$D12*$E12*'Straight Line Change'!AC27</f>
        <v>-864737.05915265786</v>
      </c>
      <c r="U12" s="251">
        <f>$G$1*$D12*$E12*'Straight Line Change'!AD27</f>
        <v>-757514.98589188547</v>
      </c>
      <c r="V12" s="251">
        <f>$G$1*$D12*$E12*'Straight Line Change'!AE27</f>
        <v>-650292.91263111297</v>
      </c>
      <c r="W12" s="251">
        <f>$G$1*$D12*$E12*'Straight Line Change'!AF27</f>
        <v>-543070.83937034046</v>
      </c>
      <c r="X12" s="251">
        <f>$G$1*$D12*$E12*'Straight Line Change'!AG27</f>
        <v>-435848.76610956801</v>
      </c>
      <c r="Y12" s="251">
        <f>$G$1*$D12*$E12*'Straight Line Change'!AH27</f>
        <v>-328626.69284879556</v>
      </c>
      <c r="Z12" s="251">
        <f>$G$1*$D12*$E12*'Straight Line Change'!AI27</f>
        <v>-221404.61958802608</v>
      </c>
    </row>
    <row r="13" spans="1:26" ht="15" x14ac:dyDescent="0.25">
      <c r="A13" s="218" t="s">
        <v>280</v>
      </c>
      <c r="B13" s="218" t="s">
        <v>259</v>
      </c>
      <c r="C13" s="218" t="s">
        <v>1</v>
      </c>
      <c r="D13" s="257">
        <f>'Unit Costs'!C15</f>
        <v>1.2</v>
      </c>
      <c r="E13" s="246">
        <v>1</v>
      </c>
      <c r="F13" s="251">
        <f>$G$1*$D13*$E13*'Straight Line Change'!O28</f>
        <v>-3401390.7780744825</v>
      </c>
      <c r="G13" s="251">
        <f>$G$1*$D13*$E13*'Straight Line Change'!P28</f>
        <v>-3162543.1942092911</v>
      </c>
      <c r="H13" s="251">
        <f>$G$1*$D13*$E13*'Straight Line Change'!Q28</f>
        <v>-2923695.6103440993</v>
      </c>
      <c r="I13" s="251">
        <f>$G$1*$D13*$E13*'Straight Line Change'!R28</f>
        <v>-2684848.026478908</v>
      </c>
      <c r="J13" s="251">
        <f>$G$1*$D13*$E13*'Straight Line Change'!S28</f>
        <v>-2446000.4426137167</v>
      </c>
      <c r="K13" s="251">
        <f>$G$1*$D13*$E13*'Straight Line Change'!T28</f>
        <v>-2207152.8587485254</v>
      </c>
      <c r="L13" s="251">
        <f>$G$1*$D13*$E13*'Straight Line Change'!U28</f>
        <v>-1968305.2748833336</v>
      </c>
      <c r="M13" s="251">
        <f>$G$1*$D13*$E13*'Straight Line Change'!V28</f>
        <v>-1729457.6910181423</v>
      </c>
      <c r="N13" s="251">
        <f>$G$1*$D13*$E13*'Straight Line Change'!W28</f>
        <v>-1490610.1071529509</v>
      </c>
      <c r="O13" s="251">
        <f>$G$1*$D13*$E13*'Straight Line Change'!X28</f>
        <v>-1251762.5232877596</v>
      </c>
      <c r="P13" s="251">
        <f>$G$1*$D13*$E13*'Straight Line Change'!Y28</f>
        <v>-1012914.9394225684</v>
      </c>
      <c r="Q13" s="251">
        <f>$G$1*$D13*$E13*'Straight Line Change'!Z28</f>
        <v>-774067.35555737722</v>
      </c>
      <c r="R13" s="251">
        <f>$G$1*$D13*$E13*'Straight Line Change'!AA28</f>
        <v>-535219.7716921859</v>
      </c>
      <c r="S13" s="251">
        <f>$G$1*$D13*$E13*'Straight Line Change'!AB28</f>
        <v>-296372.18782699463</v>
      </c>
      <c r="T13" s="251">
        <f>$G$1*$D13*$E13*'Straight Line Change'!AC28</f>
        <v>-57524.603961803303</v>
      </c>
      <c r="U13" s="251">
        <f>$G$1*$D13*$E13*'Straight Line Change'!AD28</f>
        <v>181322.97990338801</v>
      </c>
      <c r="V13" s="251">
        <f>$G$1*$D13*$E13*'Straight Line Change'!AE28</f>
        <v>420170.56376857933</v>
      </c>
      <c r="W13" s="251">
        <f>$G$1*$D13*$E13*'Straight Line Change'!AF28</f>
        <v>659018.1476337706</v>
      </c>
      <c r="X13" s="251">
        <f>$G$1*$D13*$E13*'Straight Line Change'!AG28</f>
        <v>897865.7314989618</v>
      </c>
      <c r="Y13" s="251">
        <f>$G$1*$D13*$E13*'Straight Line Change'!AH28</f>
        <v>1136713.3153641531</v>
      </c>
      <c r="Z13" s="251">
        <f>$G$1*$D13*$E13*'Straight Line Change'!AI28</f>
        <v>1375560.8992293417</v>
      </c>
    </row>
    <row r="14" spans="1:26" ht="15" x14ac:dyDescent="0.25">
      <c r="A14" s="218" t="s">
        <v>280</v>
      </c>
      <c r="B14" s="218" t="s">
        <v>259</v>
      </c>
      <c r="C14" s="218" t="s">
        <v>452</v>
      </c>
      <c r="D14" s="257">
        <f>'Unit Costs'!C16</f>
        <v>1.2</v>
      </c>
      <c r="E14" s="246">
        <v>1</v>
      </c>
      <c r="F14" s="251">
        <f>$G$1*$D14*$E14*'Straight Line Change'!O29</f>
        <v>-2179408.5932789021</v>
      </c>
      <c r="G14" s="251">
        <f>$G$1*$D14*$E14*'Straight Line Change'!P29</f>
        <v>-2065695.7008912724</v>
      </c>
      <c r="H14" s="251">
        <f>$G$1*$D14*$E14*'Straight Line Change'!Q29</f>
        <v>-1951982.8085036427</v>
      </c>
      <c r="I14" s="251">
        <f>$G$1*$D14*$E14*'Straight Line Change'!R29</f>
        <v>-1838269.9161160127</v>
      </c>
      <c r="J14" s="251">
        <f>$G$1*$D14*$E14*'Straight Line Change'!S29</f>
        <v>-1724557.023728383</v>
      </c>
      <c r="K14" s="251">
        <f>$G$1*$D14*$E14*'Straight Line Change'!T29</f>
        <v>-1610844.1313407531</v>
      </c>
      <c r="L14" s="251">
        <f>$G$1*$D14*$E14*'Straight Line Change'!U29</f>
        <v>-1497131.2389531231</v>
      </c>
      <c r="M14" s="251">
        <f>$G$1*$D14*$E14*'Straight Line Change'!V29</f>
        <v>-1383418.3465654931</v>
      </c>
      <c r="N14" s="251">
        <f>$G$1*$D14*$E14*'Straight Line Change'!W29</f>
        <v>-1269705.454177863</v>
      </c>
      <c r="O14" s="251">
        <f>$G$1*$D14*$E14*'Straight Line Change'!X29</f>
        <v>-1155992.561790233</v>
      </c>
      <c r="P14" s="251">
        <f>$G$1*$D14*$E14*'Straight Line Change'!Y29</f>
        <v>-1042279.6694026031</v>
      </c>
      <c r="Q14" s="251">
        <f>$G$1*$D14*$E14*'Straight Line Change'!Z29</f>
        <v>-928566.77701497299</v>
      </c>
      <c r="R14" s="251">
        <f>$G$1*$D14*$E14*'Straight Line Change'!AA29</f>
        <v>-814853.88462734304</v>
      </c>
      <c r="S14" s="251">
        <f>$G$1*$D14*$E14*'Straight Line Change'!AB29</f>
        <v>-701140.99223971297</v>
      </c>
      <c r="T14" s="251">
        <f>$G$1*$D14*$E14*'Straight Line Change'!AC29</f>
        <v>-587428.09985208302</v>
      </c>
      <c r="U14" s="251">
        <f>$G$1*$D14*$E14*'Straight Line Change'!AD29</f>
        <v>-473715.20746445295</v>
      </c>
      <c r="V14" s="251">
        <f>$G$1*$D14*$E14*'Straight Line Change'!AE29</f>
        <v>-360002.31507682294</v>
      </c>
      <c r="W14" s="251">
        <f>$G$1*$D14*$E14*'Straight Line Change'!AF29</f>
        <v>-246289.42268919293</v>
      </c>
      <c r="X14" s="251">
        <f>$G$1*$D14*$E14*'Straight Line Change'!AG29</f>
        <v>-132576.53030156292</v>
      </c>
      <c r="Y14" s="251">
        <f>$G$1*$D14*$E14*'Straight Line Change'!AH29</f>
        <v>-18863.637913932936</v>
      </c>
      <c r="Z14" s="251">
        <f>$G$1*$D14*$E14*'Straight Line Change'!AI29</f>
        <v>94849.254473699781</v>
      </c>
    </row>
    <row r="15" spans="1:26" ht="15" x14ac:dyDescent="0.25">
      <c r="A15" s="244" t="s">
        <v>280</v>
      </c>
      <c r="B15" s="244" t="s">
        <v>259</v>
      </c>
      <c r="C15" s="244" t="s">
        <v>99</v>
      </c>
      <c r="D15" s="256"/>
      <c r="E15" s="254"/>
      <c r="F15" s="252">
        <f>SUM(F11:F13)</f>
        <v>-7960613.6368676443</v>
      </c>
      <c r="G15" s="252">
        <f t="shared" ref="G15:I15" si="2">SUM(G11:G13)</f>
        <v>-7520781.922448488</v>
      </c>
      <c r="H15" s="252">
        <f>SUM(H11:H13)</f>
        <v>-7080950.2080293335</v>
      </c>
      <c r="I15" s="252">
        <f t="shared" si="2"/>
        <v>-6641118.4936101781</v>
      </c>
      <c r="J15" s="252">
        <f t="shared" ref="J15" si="3">SUM(J11:J13)</f>
        <v>-6201286.7791910227</v>
      </c>
      <c r="K15" s="252">
        <f t="shared" ref="K15" si="4">SUM(K11:K13)</f>
        <v>-5761455.0647718674</v>
      </c>
      <c r="L15" s="252">
        <f t="shared" ref="L15" si="5">SUM(L11:L13)</f>
        <v>-5321623.350352712</v>
      </c>
      <c r="M15" s="252">
        <f t="shared" ref="M15" si="6">SUM(M11:M13)</f>
        <v>-4881791.6359335575</v>
      </c>
      <c r="N15" s="252">
        <f t="shared" ref="N15" si="7">SUM(N11:N13)</f>
        <v>-4441959.9215144021</v>
      </c>
      <c r="O15" s="252">
        <f t="shared" ref="O15" si="8">SUM(O11:O13)</f>
        <v>-4002128.2070952472</v>
      </c>
      <c r="P15" s="252">
        <f t="shared" ref="P15" si="9">SUM(P11:P13)</f>
        <v>-3562296.4926760923</v>
      </c>
      <c r="Q15" s="252">
        <f t="shared" ref="Q15" si="10">SUM(Q11:Q13)</f>
        <v>-3122464.7782569379</v>
      </c>
      <c r="R15" s="252">
        <f t="shared" ref="R15" si="11">SUM(R11:R13)</f>
        <v>-2682633.0638377825</v>
      </c>
      <c r="S15" s="252">
        <f t="shared" ref="S15" si="12">SUM(S11:S13)</f>
        <v>-2242801.349418628</v>
      </c>
      <c r="T15" s="252">
        <f t="shared" ref="T15" si="13">SUM(T11:T13)</f>
        <v>-1802969.6349994733</v>
      </c>
      <c r="U15" s="252">
        <f t="shared" ref="U15" si="14">SUM(U11:U13)</f>
        <v>-1363137.9205803184</v>
      </c>
      <c r="V15" s="252">
        <f t="shared" ref="V15" si="15">SUM(V11:V13)</f>
        <v>-923306.20616116351</v>
      </c>
      <c r="W15" s="252">
        <f t="shared" ref="W15" si="16">SUM(W11:W13)</f>
        <v>-483474.49174200871</v>
      </c>
      <c r="X15" s="252">
        <f t="shared" ref="X15" si="17">SUM(X11:X13)</f>
        <v>-43642.777322854148</v>
      </c>
      <c r="Y15" s="252">
        <f t="shared" ref="Y15" si="18">SUM(Y11:Y13)</f>
        <v>396188.93709630077</v>
      </c>
      <c r="Z15" s="252">
        <f t="shared" ref="Z15" si="19">SUM(Z11:Z13)</f>
        <v>836020.65151544788</v>
      </c>
    </row>
    <row r="16" spans="1:26" ht="15" x14ac:dyDescent="0.25">
      <c r="A16" s="217" t="s">
        <v>280</v>
      </c>
      <c r="B16" s="217" t="s">
        <v>260</v>
      </c>
      <c r="C16" s="217" t="s">
        <v>0</v>
      </c>
      <c r="D16" s="255">
        <f>'Unit Costs'!C17</f>
        <v>1.5</v>
      </c>
      <c r="E16" s="245">
        <f>'Unit Costs'!C7</f>
        <v>1</v>
      </c>
      <c r="F16" s="250">
        <f>$G$1*$D16*$E16*'Straight Line Change'!O41</f>
        <v>-1456180.463070703</v>
      </c>
      <c r="G16" s="250">
        <f>$G$1*$D16*$E16*'Straight Line Change'!P41</f>
        <v>-1450074.8819509731</v>
      </c>
      <c r="H16" s="250">
        <f>$G$1*$D16*$E16*'Straight Line Change'!Q41</f>
        <v>-1443969.3008312434</v>
      </c>
      <c r="I16" s="250">
        <f>$G$1*$D16*$E16*'Straight Line Change'!R41</f>
        <v>-1437863.7197115137</v>
      </c>
      <c r="J16" s="250">
        <f>$G$1*$D16*$E16*'Straight Line Change'!S41</f>
        <v>-1431758.1385917841</v>
      </c>
      <c r="K16" s="250">
        <f>$G$1*$D16*$E16*'Straight Line Change'!T41</f>
        <v>-1425652.5574720544</v>
      </c>
      <c r="L16" s="250">
        <f>$G$1*$D16*$E16*'Straight Line Change'!U41</f>
        <v>-1419546.9763523245</v>
      </c>
      <c r="M16" s="250">
        <f>$G$1*$D16*$E16*'Straight Line Change'!V41</f>
        <v>-1413441.3952325948</v>
      </c>
      <c r="N16" s="250">
        <f>$G$1*$D16*$E16*'Straight Line Change'!W41</f>
        <v>-1407335.8141128651</v>
      </c>
      <c r="O16" s="250">
        <f>$G$1*$D16*$E16*'Straight Line Change'!X41</f>
        <v>-1401230.2329931355</v>
      </c>
      <c r="P16" s="250">
        <f>$G$1*$D16*$E16*'Straight Line Change'!Y41</f>
        <v>-1395124.6518734058</v>
      </c>
      <c r="Q16" s="250">
        <f>$G$1*$D16*$E16*'Straight Line Change'!Z41</f>
        <v>-1389019.0707536759</v>
      </c>
      <c r="R16" s="250">
        <f>$G$1*$D16*$E16*'Straight Line Change'!AA41</f>
        <v>-1382913.4896339462</v>
      </c>
      <c r="S16" s="250">
        <f>$G$1*$D16*$E16*'Straight Line Change'!AB41</f>
        <v>-1376807.9085142165</v>
      </c>
      <c r="T16" s="250">
        <f>$G$1*$D16*$E16*'Straight Line Change'!AC41</f>
        <v>-1370702.3273944869</v>
      </c>
      <c r="U16" s="250">
        <f>$G$1*$D16*$E16*'Straight Line Change'!AD41</f>
        <v>-1364596.746274757</v>
      </c>
      <c r="V16" s="250">
        <f>$G$1*$D16*$E16*'Straight Line Change'!AE41</f>
        <v>-1358491.1651550273</v>
      </c>
      <c r="W16" s="250">
        <f>$G$1*$D16*$E16*'Straight Line Change'!AF41</f>
        <v>-1352385.5840352976</v>
      </c>
      <c r="X16" s="250">
        <f>$G$1*$D16*$E16*'Straight Line Change'!AG41</f>
        <v>-1346280.002915568</v>
      </c>
      <c r="Y16" s="250">
        <f>$G$1*$D16*$E16*'Straight Line Change'!AH41</f>
        <v>-1340174.4217958383</v>
      </c>
      <c r="Z16" s="250">
        <f>$G$1*$D16*$E16*'Straight Line Change'!AI41</f>
        <v>-1334068.8406761105</v>
      </c>
    </row>
    <row r="17" spans="1:26" ht="15" x14ac:dyDescent="0.25">
      <c r="A17" s="217" t="s">
        <v>280</v>
      </c>
      <c r="B17" s="217" t="s">
        <v>260</v>
      </c>
      <c r="C17" s="217" t="s">
        <v>451</v>
      </c>
      <c r="D17" s="255">
        <f>'Unit Costs'!C18</f>
        <v>1.5</v>
      </c>
      <c r="E17" s="245">
        <f>'Unit Costs'!C7</f>
        <v>1</v>
      </c>
      <c r="F17" s="250">
        <f>$G$1*$D17*$E17*'Straight Line Change'!O42</f>
        <v>-2985845.5589153422</v>
      </c>
      <c r="G17" s="250">
        <f>$G$1*$D17*$E17*'Straight Line Change'!P42</f>
        <v>-3005434.0610080766</v>
      </c>
      <c r="H17" s="250">
        <f>$G$1*$D17*$E17*'Straight Line Change'!Q42</f>
        <v>-3025022.5631008111</v>
      </c>
      <c r="I17" s="250">
        <f>$G$1*$D17*$E17*'Straight Line Change'!R42</f>
        <v>-3044611.0651935451</v>
      </c>
      <c r="J17" s="250">
        <f>$G$1*$D17*$E17*'Straight Line Change'!S42</f>
        <v>-3064199.5672862795</v>
      </c>
      <c r="K17" s="250">
        <f>$G$1*$D17*$E17*'Straight Line Change'!T42</f>
        <v>-3083788.0693790135</v>
      </c>
      <c r="L17" s="250">
        <f>$G$1*$D17*$E17*'Straight Line Change'!U42</f>
        <v>-3103376.5714717479</v>
      </c>
      <c r="M17" s="250">
        <f>$G$1*$D17*$E17*'Straight Line Change'!V42</f>
        <v>-3122965.0735644824</v>
      </c>
      <c r="N17" s="250">
        <f>$G$1*$D17*$E17*'Straight Line Change'!W42</f>
        <v>-3142553.5756572164</v>
      </c>
      <c r="O17" s="250">
        <f>$G$1*$D17*$E17*'Straight Line Change'!X42</f>
        <v>-3162142.0777499508</v>
      </c>
      <c r="P17" s="250">
        <f>$G$1*$D17*$E17*'Straight Line Change'!Y42</f>
        <v>-3181730.5798426853</v>
      </c>
      <c r="Q17" s="250">
        <f>$G$1*$D17*$E17*'Straight Line Change'!Z42</f>
        <v>-3201319.0819354192</v>
      </c>
      <c r="R17" s="250">
        <f>$G$1*$D17*$E17*'Straight Line Change'!AA42</f>
        <v>-3220907.5840281537</v>
      </c>
      <c r="S17" s="250">
        <f>$G$1*$D17*$E17*'Straight Line Change'!AB42</f>
        <v>-3240496.0861208881</v>
      </c>
      <c r="T17" s="250">
        <f>$G$1*$D17*$E17*'Straight Line Change'!AC42</f>
        <v>-3260084.5882136221</v>
      </c>
      <c r="U17" s="250">
        <f>$G$1*$D17*$E17*'Straight Line Change'!AD42</f>
        <v>-3279673.0903063565</v>
      </c>
      <c r="V17" s="250">
        <f>$G$1*$D17*$E17*'Straight Line Change'!AE42</f>
        <v>-3299261.592399091</v>
      </c>
      <c r="W17" s="250">
        <f>$G$1*$D17*$E17*'Straight Line Change'!AF42</f>
        <v>-3318850.094491825</v>
      </c>
      <c r="X17" s="250">
        <f>$G$1*$D17*$E17*'Straight Line Change'!AG42</f>
        <v>-3338438.5965845594</v>
      </c>
      <c r="Y17" s="250">
        <f>$G$1*$D17*$E17*'Straight Line Change'!AH42</f>
        <v>-3358027.0986772939</v>
      </c>
      <c r="Z17" s="250">
        <f>$G$1*$D17*$E17*'Straight Line Change'!AI42</f>
        <v>-3377615.600770033</v>
      </c>
    </row>
    <row r="18" spans="1:26" ht="15" x14ac:dyDescent="0.25">
      <c r="A18" s="217" t="s">
        <v>280</v>
      </c>
      <c r="B18" s="217" t="s">
        <v>260</v>
      </c>
      <c r="C18" s="217" t="s">
        <v>1</v>
      </c>
      <c r="D18" s="255">
        <f>'Unit Costs'!C19</f>
        <v>1.5</v>
      </c>
      <c r="E18" s="245">
        <f>'Unit Costs'!C7</f>
        <v>1</v>
      </c>
      <c r="F18" s="250">
        <f>$G$1*$D18*$E18*'Straight Line Change'!O43</f>
        <v>-2620605.5396959609</v>
      </c>
      <c r="G18" s="250">
        <f>$G$1*$D18*$E18*'Straight Line Change'!P43</f>
        <v>-2616570.8704899573</v>
      </c>
      <c r="H18" s="250">
        <f>$G$1*$D18*$E18*'Straight Line Change'!Q43</f>
        <v>-2612536.2012839536</v>
      </c>
      <c r="I18" s="250">
        <f>$G$1*$D18*$E18*'Straight Line Change'!R43</f>
        <v>-2608501.5320779495</v>
      </c>
      <c r="J18" s="250">
        <f>$G$1*$D18*$E18*'Straight Line Change'!S43</f>
        <v>-2604466.8628719458</v>
      </c>
      <c r="K18" s="250">
        <f>$G$1*$D18*$E18*'Straight Line Change'!T43</f>
        <v>-2600432.1936659422</v>
      </c>
      <c r="L18" s="250">
        <f>$G$1*$D18*$E18*'Straight Line Change'!U43</f>
        <v>-2596397.5244599381</v>
      </c>
      <c r="M18" s="250">
        <f>$G$1*$D18*$E18*'Straight Line Change'!V43</f>
        <v>-2592362.8552539344</v>
      </c>
      <c r="N18" s="250">
        <f>$G$1*$D18*$E18*'Straight Line Change'!W43</f>
        <v>-2588328.1860479303</v>
      </c>
      <c r="O18" s="250">
        <f>$G$1*$D18*$E18*'Straight Line Change'!X43</f>
        <v>-2584293.5168419266</v>
      </c>
      <c r="P18" s="250">
        <f>$G$1*$D18*$E18*'Straight Line Change'!Y43</f>
        <v>-2580258.847635923</v>
      </c>
      <c r="Q18" s="250">
        <f>$G$1*$D18*$E18*'Straight Line Change'!Z43</f>
        <v>-2576224.1784299188</v>
      </c>
      <c r="R18" s="250">
        <f>$G$1*$D18*$E18*'Straight Line Change'!AA43</f>
        <v>-2572189.5092239152</v>
      </c>
      <c r="S18" s="250">
        <f>$G$1*$D18*$E18*'Straight Line Change'!AB43</f>
        <v>-2568154.8400179115</v>
      </c>
      <c r="T18" s="250">
        <f>$G$1*$D18*$E18*'Straight Line Change'!AC43</f>
        <v>-2564120.1708119074</v>
      </c>
      <c r="U18" s="250">
        <f>$G$1*$D18*$E18*'Straight Line Change'!AD43</f>
        <v>-2560085.5016059037</v>
      </c>
      <c r="V18" s="250">
        <f>$G$1*$D18*$E18*'Straight Line Change'!AE43</f>
        <v>-2556050.8323999001</v>
      </c>
      <c r="W18" s="250">
        <f>$G$1*$D18*$E18*'Straight Line Change'!AF43</f>
        <v>-2552016.1631938959</v>
      </c>
      <c r="X18" s="250">
        <f>$G$1*$D18*$E18*'Straight Line Change'!AG43</f>
        <v>-2547981.4939878923</v>
      </c>
      <c r="Y18" s="250">
        <f>$G$1*$D18*$E18*'Straight Line Change'!AH43</f>
        <v>-2543946.8247818886</v>
      </c>
      <c r="Z18" s="250">
        <f>$G$1*$D18*$E18*'Straight Line Change'!AI43</f>
        <v>-2539912.1555758859</v>
      </c>
    </row>
    <row r="19" spans="1:26" ht="15" x14ac:dyDescent="0.25">
      <c r="A19" s="217" t="s">
        <v>280</v>
      </c>
      <c r="B19" s="217" t="s">
        <v>260</v>
      </c>
      <c r="C19" s="217" t="s">
        <v>452</v>
      </c>
      <c r="D19" s="255">
        <f>'Unit Costs'!C20</f>
        <v>1.5</v>
      </c>
      <c r="E19" s="245">
        <f>'Unit Costs'!C7</f>
        <v>1</v>
      </c>
      <c r="F19" s="250">
        <f>$G$1*$D19*$E19*'Straight Line Change'!O44</f>
        <v>-1747893.4645616964</v>
      </c>
      <c r="G19" s="250">
        <f>$G$1*$D19*$E19*'Straight Line Change'!P44</f>
        <v>-1721702.509553066</v>
      </c>
      <c r="H19" s="250">
        <f>$G$1*$D19*$E19*'Straight Line Change'!Q44</f>
        <v>-1695511.5545444356</v>
      </c>
      <c r="I19" s="250">
        <f>$G$1*$D19*$E19*'Straight Line Change'!R44</f>
        <v>-1669320.5995358052</v>
      </c>
      <c r="J19" s="250">
        <f>$G$1*$D19*$E19*'Straight Line Change'!S44</f>
        <v>-1643129.644527175</v>
      </c>
      <c r="K19" s="250">
        <f>$G$1*$D19*$E19*'Straight Line Change'!T44</f>
        <v>-1616938.6895185446</v>
      </c>
      <c r="L19" s="250">
        <f>$G$1*$D19*$E19*'Straight Line Change'!U44</f>
        <v>-1590747.7345099142</v>
      </c>
      <c r="M19" s="250">
        <f>$G$1*$D19*$E19*'Straight Line Change'!V44</f>
        <v>-1564556.7795012838</v>
      </c>
      <c r="N19" s="250">
        <f>$G$1*$D19*$E19*'Straight Line Change'!W44</f>
        <v>-1538365.8244926534</v>
      </c>
      <c r="O19" s="250">
        <f>$G$1*$D19*$E19*'Straight Line Change'!X44</f>
        <v>-1512174.869484023</v>
      </c>
      <c r="P19" s="250">
        <f>$G$1*$D19*$E19*'Straight Line Change'!Y44</f>
        <v>-1485983.9144753926</v>
      </c>
      <c r="Q19" s="250">
        <f>$G$1*$D19*$E19*'Straight Line Change'!Z44</f>
        <v>-1459792.9594667621</v>
      </c>
      <c r="R19" s="250">
        <f>$G$1*$D19*$E19*'Straight Line Change'!AA44</f>
        <v>-1433602.0044581317</v>
      </c>
      <c r="S19" s="250">
        <f>$G$1*$D19*$E19*'Straight Line Change'!AB44</f>
        <v>-1407411.0494495016</v>
      </c>
      <c r="T19" s="250">
        <f>$G$1*$D19*$E19*'Straight Line Change'!AC44</f>
        <v>-1381220.0944408712</v>
      </c>
      <c r="U19" s="250">
        <f>$G$1*$D19*$E19*'Straight Line Change'!AD44</f>
        <v>-1355029.1394322407</v>
      </c>
      <c r="V19" s="250">
        <f>$G$1*$D19*$E19*'Straight Line Change'!AE44</f>
        <v>-1328838.1844236103</v>
      </c>
      <c r="W19" s="250">
        <f>$G$1*$D19*$E19*'Straight Line Change'!AF44</f>
        <v>-1302647.2294149799</v>
      </c>
      <c r="X19" s="250">
        <f>$G$1*$D19*$E19*'Straight Line Change'!AG44</f>
        <v>-1276456.2744063495</v>
      </c>
      <c r="Y19" s="250">
        <f>$G$1*$D19*$E19*'Straight Line Change'!AH44</f>
        <v>-1250265.3193977191</v>
      </c>
      <c r="Z19" s="250">
        <f>$G$1*$D19*$E19*'Straight Line Change'!AI44</f>
        <v>-1224074.3643890887</v>
      </c>
    </row>
    <row r="20" spans="1:26" ht="15" x14ac:dyDescent="0.25">
      <c r="A20" s="244" t="s">
        <v>280</v>
      </c>
      <c r="B20" s="244" t="s">
        <v>260</v>
      </c>
      <c r="C20" s="244" t="s">
        <v>99</v>
      </c>
      <c r="D20" s="256"/>
      <c r="E20" s="254"/>
      <c r="F20" s="252">
        <f t="shared" ref="F20:G20" si="20">SUM(F16:F18)</f>
        <v>-7062631.5616820063</v>
      </c>
      <c r="G20" s="252">
        <f t="shared" si="20"/>
        <v>-7072079.8134490065</v>
      </c>
      <c r="H20" s="252">
        <f>SUM(H16:H18)</f>
        <v>-7081528.0652160086</v>
      </c>
      <c r="I20" s="252">
        <f t="shared" ref="I20" si="21">SUM(I16:I18)</f>
        <v>-7090976.3169830088</v>
      </c>
      <c r="J20" s="252">
        <f t="shared" ref="J20" si="22">SUM(J16:J18)</f>
        <v>-7100424.5687500099</v>
      </c>
      <c r="K20" s="252">
        <f t="shared" ref="K20" si="23">SUM(K16:K18)</f>
        <v>-7109872.8205170101</v>
      </c>
      <c r="L20" s="252">
        <f t="shared" ref="L20" si="24">SUM(L16:L18)</f>
        <v>-7119321.0722840112</v>
      </c>
      <c r="M20" s="252">
        <f t="shared" ref="M20" si="25">SUM(M16:M18)</f>
        <v>-7128769.3240510114</v>
      </c>
      <c r="N20" s="252">
        <f t="shared" ref="N20" si="26">SUM(N16:N18)</f>
        <v>-7138217.5758180115</v>
      </c>
      <c r="O20" s="252">
        <f t="shared" ref="O20" si="27">SUM(O16:O18)</f>
        <v>-7147665.8275850127</v>
      </c>
      <c r="P20" s="252">
        <f t="shared" ref="P20" si="28">SUM(P16:P18)</f>
        <v>-7157114.0793520138</v>
      </c>
      <c r="Q20" s="252">
        <f t="shared" ref="Q20" si="29">SUM(Q16:Q18)</f>
        <v>-7166562.331119014</v>
      </c>
      <c r="R20" s="252">
        <f t="shared" ref="R20" si="30">SUM(R16:R18)</f>
        <v>-7176010.582886016</v>
      </c>
      <c r="S20" s="252">
        <f t="shared" ref="S20" si="31">SUM(S16:S18)</f>
        <v>-7185458.8346530162</v>
      </c>
      <c r="T20" s="252">
        <f t="shared" ref="T20" si="32">SUM(T16:T18)</f>
        <v>-7194907.0864200164</v>
      </c>
      <c r="U20" s="252">
        <f t="shared" ref="U20" si="33">SUM(U16:U18)</f>
        <v>-7204355.3381870175</v>
      </c>
      <c r="V20" s="252">
        <f t="shared" ref="V20" si="34">SUM(V16:V18)</f>
        <v>-7213803.5899540186</v>
      </c>
      <c r="W20" s="252">
        <f t="shared" ref="W20" si="35">SUM(W16:W18)</f>
        <v>-7223251.8417210188</v>
      </c>
      <c r="X20" s="252">
        <f t="shared" ref="X20" si="36">SUM(X16:X18)</f>
        <v>-7232700.093488019</v>
      </c>
      <c r="Y20" s="252">
        <f t="shared" ref="Y20" si="37">SUM(Y16:Y18)</f>
        <v>-7242148.345255021</v>
      </c>
      <c r="Z20" s="252">
        <f t="shared" ref="Z20" si="38">SUM(Z16:Z18)</f>
        <v>-7251596.5970220286</v>
      </c>
    </row>
    <row r="21" spans="1:26" ht="15" x14ac:dyDescent="0.25">
      <c r="A21" s="218" t="s">
        <v>280</v>
      </c>
      <c r="B21" s="218" t="s">
        <v>4</v>
      </c>
      <c r="C21" s="218" t="s">
        <v>0</v>
      </c>
      <c r="D21" s="257">
        <f>'Unit Costs'!C21</f>
        <v>1</v>
      </c>
      <c r="E21" s="246">
        <f>'Unit Costs'!C8</f>
        <v>1</v>
      </c>
      <c r="F21" s="251">
        <f>$G$2*$D21*$E21*'Straight Line Change'!O56</f>
        <v>-974935.22616044304</v>
      </c>
      <c r="G21" s="251">
        <f>$G$2*$D21*$E21*'Straight Line Change'!P56</f>
        <v>-997388.3529324875</v>
      </c>
      <c r="H21" s="251">
        <f>$G$2*$D21*$E21*'Straight Line Change'!Q56</f>
        <v>-1019841.4797045318</v>
      </c>
      <c r="I21" s="251">
        <f>$G$2*$D21*$E21*'Straight Line Change'!R56</f>
        <v>-1042294.6064765763</v>
      </c>
      <c r="J21" s="251">
        <f>$G$2*$D21*$E21*'Straight Line Change'!S56</f>
        <v>-1064747.7332486208</v>
      </c>
      <c r="K21" s="251">
        <f>$G$2*$D21*$E21*'Straight Line Change'!T56</f>
        <v>-1087200.8600206652</v>
      </c>
      <c r="L21" s="251">
        <f>$G$2*$D21*$E21*'Straight Line Change'!U56</f>
        <v>-1109653.9867927097</v>
      </c>
      <c r="M21" s="251">
        <f>$G$2*$D21*$E21*'Straight Line Change'!V56</f>
        <v>-1132107.1135647539</v>
      </c>
      <c r="N21" s="251">
        <f>$G$2*$D21*$E21*'Straight Line Change'!W56</f>
        <v>-1154560.2403367984</v>
      </c>
      <c r="O21" s="251">
        <f>$G$2*$D21*$E21*'Straight Line Change'!X56</f>
        <v>-1177013.3671088428</v>
      </c>
      <c r="P21" s="251">
        <f>$G$2*$D21*$E21*'Straight Line Change'!Y56</f>
        <v>-1199466.4938808873</v>
      </c>
      <c r="Q21" s="251">
        <f>$G$2*$D21*$E21*'Straight Line Change'!Z56</f>
        <v>-1221919.6206529317</v>
      </c>
      <c r="R21" s="251">
        <f>$G$2*$D21*$E21*'Straight Line Change'!AA56</f>
        <v>-1244372.7474249762</v>
      </c>
      <c r="S21" s="251">
        <f>$G$2*$D21*$E21*'Straight Line Change'!AB56</f>
        <v>-1266825.8741970207</v>
      </c>
      <c r="T21" s="251">
        <f>$G$2*$D21*$E21*'Straight Line Change'!AC56</f>
        <v>-1289279.0009690649</v>
      </c>
      <c r="U21" s="251">
        <f>$G$2*$D21*$E21*'Straight Line Change'!AD56</f>
        <v>-1311732.1277411093</v>
      </c>
      <c r="V21" s="251">
        <f>$G$2*$D21*$E21*'Straight Line Change'!AE56</f>
        <v>-1334185.2545131538</v>
      </c>
      <c r="W21" s="251">
        <f>$G$2*$D21*$E21*'Straight Line Change'!AF56</f>
        <v>-1356638.3812851983</v>
      </c>
      <c r="X21" s="251">
        <f>$G$2*$D21*$E21*'Straight Line Change'!AG56</f>
        <v>-1379091.5080572427</v>
      </c>
      <c r="Y21" s="251">
        <f>$G$2*$D21*$E21*'Straight Line Change'!AH56</f>
        <v>-1401544.6348292872</v>
      </c>
      <c r="Z21" s="251">
        <f>$G$2*$D21*$E21*'Straight Line Change'!AI56</f>
        <v>-1423997.7616013302</v>
      </c>
    </row>
    <row r="22" spans="1:26" ht="15" x14ac:dyDescent="0.25">
      <c r="A22" s="218" t="s">
        <v>280</v>
      </c>
      <c r="B22" s="218" t="s">
        <v>4</v>
      </c>
      <c r="C22" s="218" t="s">
        <v>451</v>
      </c>
      <c r="D22" s="257">
        <f>'Unit Costs'!C22</f>
        <v>1</v>
      </c>
      <c r="E22" s="246">
        <f>'Unit Costs'!C8</f>
        <v>1</v>
      </c>
      <c r="F22" s="251">
        <f>$G$2*$D22*$E22*'Straight Line Change'!O57</f>
        <v>-2677423.3178447401</v>
      </c>
      <c r="G22" s="251">
        <f>$G$2*$D22*$E22*'Straight Line Change'!P57</f>
        <v>-2752904.800824414</v>
      </c>
      <c r="H22" s="251">
        <f>$G$2*$D22*$E22*'Straight Line Change'!Q57</f>
        <v>-2828386.2838040879</v>
      </c>
      <c r="I22" s="251">
        <f>$G$2*$D22*$E22*'Straight Line Change'!R57</f>
        <v>-2903867.7667837618</v>
      </c>
      <c r="J22" s="251">
        <f>$G$2*$D22*$E22*'Straight Line Change'!S57</f>
        <v>-2979349.2497634357</v>
      </c>
      <c r="K22" s="251">
        <f>$G$2*$D22*$E22*'Straight Line Change'!T57</f>
        <v>-3054830.7327431096</v>
      </c>
      <c r="L22" s="251">
        <f>$G$2*$D22*$E22*'Straight Line Change'!U57</f>
        <v>-3130312.2157227835</v>
      </c>
      <c r="M22" s="251">
        <f>$G$2*$D22*$E22*'Straight Line Change'!V57</f>
        <v>-3205793.6987024574</v>
      </c>
      <c r="N22" s="251">
        <f>$G$2*$D22*$E22*'Straight Line Change'!W57</f>
        <v>-3281275.1816821313</v>
      </c>
      <c r="O22" s="251">
        <f>$G$2*$D22*$E22*'Straight Line Change'!X57</f>
        <v>-3356756.6646618051</v>
      </c>
      <c r="P22" s="251">
        <f>$G$2*$D22*$E22*'Straight Line Change'!Y57</f>
        <v>-3432238.147641479</v>
      </c>
      <c r="Q22" s="251">
        <f>$G$2*$D22*$E22*'Straight Line Change'!Z57</f>
        <v>-3507719.6306211529</v>
      </c>
      <c r="R22" s="251">
        <f>$G$2*$D22*$E22*'Straight Line Change'!AA57</f>
        <v>-3583201.1136008268</v>
      </c>
      <c r="S22" s="251">
        <f>$G$2*$D22*$E22*'Straight Line Change'!AB57</f>
        <v>-3658682.5965805007</v>
      </c>
      <c r="T22" s="251">
        <f>$G$2*$D22*$E22*'Straight Line Change'!AC57</f>
        <v>-3734164.0795601746</v>
      </c>
      <c r="U22" s="251">
        <f>$G$2*$D22*$E22*'Straight Line Change'!AD57</f>
        <v>-3809645.5625398485</v>
      </c>
      <c r="V22" s="251">
        <f>$G$2*$D22*$E22*'Straight Line Change'!AE57</f>
        <v>-3885127.0455195224</v>
      </c>
      <c r="W22" s="251">
        <f>$G$2*$D22*$E22*'Straight Line Change'!AF57</f>
        <v>-3960608.5284991963</v>
      </c>
      <c r="X22" s="251">
        <f>$G$2*$D22*$E22*'Straight Line Change'!AG57</f>
        <v>-4036090.0114788702</v>
      </c>
      <c r="Y22" s="251">
        <f>$G$2*$D22*$E22*'Straight Line Change'!AH57</f>
        <v>-4111571.4944585441</v>
      </c>
      <c r="Z22" s="251">
        <f>$G$2*$D22*$E22*'Straight Line Change'!AI57</f>
        <v>-4187052.9774382166</v>
      </c>
    </row>
    <row r="23" spans="1:26" ht="15" x14ac:dyDescent="0.25">
      <c r="A23" s="218" t="s">
        <v>280</v>
      </c>
      <c r="B23" s="218" t="s">
        <v>4</v>
      </c>
      <c r="C23" s="218" t="s">
        <v>1</v>
      </c>
      <c r="D23" s="257">
        <f>'Unit Costs'!C23</f>
        <v>1</v>
      </c>
      <c r="E23" s="246">
        <f>'Unit Costs'!C8</f>
        <v>1</v>
      </c>
      <c r="F23" s="251">
        <f>$G$2*$D23*$E23*'Straight Line Change'!O58</f>
        <v>-2419035.8509419011</v>
      </c>
      <c r="G23" s="251">
        <f>$G$2*$D23*$E23*'Straight Line Change'!P58</f>
        <v>-2486827.6830688911</v>
      </c>
      <c r="H23" s="251">
        <f>$G$2*$D23*$E23*'Straight Line Change'!Q58</f>
        <v>-2554619.515195881</v>
      </c>
      <c r="I23" s="251">
        <f>$G$2*$D23*$E23*'Straight Line Change'!R58</f>
        <v>-2622411.3473228714</v>
      </c>
      <c r="J23" s="251">
        <f>$G$2*$D23*$E23*'Straight Line Change'!S58</f>
        <v>-2690203.1794498614</v>
      </c>
      <c r="K23" s="251">
        <f>$G$2*$D23*$E23*'Straight Line Change'!T58</f>
        <v>-2757995.0115768514</v>
      </c>
      <c r="L23" s="251">
        <f>$G$2*$D23*$E23*'Straight Line Change'!U58</f>
        <v>-2825786.8437038413</v>
      </c>
      <c r="M23" s="251">
        <f>$G$2*$D23*$E23*'Straight Line Change'!V58</f>
        <v>-2893578.6758308318</v>
      </c>
      <c r="N23" s="251">
        <f>$G$2*$D23*$E23*'Straight Line Change'!W58</f>
        <v>-2961370.5079578217</v>
      </c>
      <c r="O23" s="251">
        <f>$G$2*$D23*$E23*'Straight Line Change'!X58</f>
        <v>-3029162.3400848117</v>
      </c>
      <c r="P23" s="251">
        <f>$G$2*$D23*$E23*'Straight Line Change'!Y58</f>
        <v>-3096954.1722118016</v>
      </c>
      <c r="Q23" s="251">
        <f>$G$2*$D23*$E23*'Straight Line Change'!Z58</f>
        <v>-3164746.0043387921</v>
      </c>
      <c r="R23" s="251">
        <f>$G$2*$D23*$E23*'Straight Line Change'!AA58</f>
        <v>-3232537.836465782</v>
      </c>
      <c r="S23" s="251">
        <f>$G$2*$D23*$E23*'Straight Line Change'!AB58</f>
        <v>-3300329.668592772</v>
      </c>
      <c r="T23" s="251">
        <f>$G$2*$D23*$E23*'Straight Line Change'!AC58</f>
        <v>-3368121.5007197619</v>
      </c>
      <c r="U23" s="251">
        <f>$G$2*$D23*$E23*'Straight Line Change'!AD58</f>
        <v>-3435913.3328467524</v>
      </c>
      <c r="V23" s="251">
        <f>$G$2*$D23*$E23*'Straight Line Change'!AE58</f>
        <v>-3503705.1649737423</v>
      </c>
      <c r="W23" s="251">
        <f>$G$2*$D23*$E23*'Straight Line Change'!AF58</f>
        <v>-3571496.9971007323</v>
      </c>
      <c r="X23" s="251">
        <f>$G$2*$D23*$E23*'Straight Line Change'!AG58</f>
        <v>-3639288.8292277227</v>
      </c>
      <c r="Y23" s="251">
        <f>$G$2*$D23*$E23*'Straight Line Change'!AH58</f>
        <v>-3707080.6613547131</v>
      </c>
      <c r="Z23" s="251">
        <f>$G$2*$D23*$E23*'Straight Line Change'!AI58</f>
        <v>-3774872.4934817078</v>
      </c>
    </row>
    <row r="24" spans="1:26" ht="15" x14ac:dyDescent="0.25">
      <c r="A24" s="218" t="s">
        <v>280</v>
      </c>
      <c r="B24" s="218" t="s">
        <v>4</v>
      </c>
      <c r="C24" s="218" t="s">
        <v>452</v>
      </c>
      <c r="D24" s="257">
        <f>'Unit Costs'!C24</f>
        <v>1</v>
      </c>
      <c r="E24" s="246">
        <f>'Unit Costs'!C8</f>
        <v>1</v>
      </c>
      <c r="F24" s="251">
        <f>$G$2*$D24*$E24*'Straight Line Change'!O59</f>
        <v>-2770274.7523144456</v>
      </c>
      <c r="G24" s="251">
        <f>$G$2*$D24*$E24*'Straight Line Change'!P59</f>
        <v>-2874527.59648189</v>
      </c>
      <c r="H24" s="251">
        <f>$G$2*$D24*$E24*'Straight Line Change'!Q59</f>
        <v>-2978780.4406493343</v>
      </c>
      <c r="I24" s="251">
        <f>$G$2*$D24*$E24*'Straight Line Change'!R59</f>
        <v>-3083033.2848167792</v>
      </c>
      <c r="J24" s="251">
        <f>$G$2*$D24*$E24*'Straight Line Change'!S59</f>
        <v>-3187286.1289842236</v>
      </c>
      <c r="K24" s="251">
        <f>$G$2*$D24*$E24*'Straight Line Change'!T59</f>
        <v>-3291538.973151668</v>
      </c>
      <c r="L24" s="251">
        <f>$G$2*$D24*$E24*'Straight Line Change'!U59</f>
        <v>-3395791.8173191124</v>
      </c>
      <c r="M24" s="251">
        <f>$G$2*$D24*$E24*'Straight Line Change'!V59</f>
        <v>-3500044.6614865572</v>
      </c>
      <c r="N24" s="251">
        <f>$G$2*$D24*$E24*'Straight Line Change'!W59</f>
        <v>-3604297.5056540016</v>
      </c>
      <c r="O24" s="251">
        <f>$G$2*$D24*$E24*'Straight Line Change'!X59</f>
        <v>-3708550.3498214465</v>
      </c>
      <c r="P24" s="251">
        <f>$G$2*$D24*$E24*'Straight Line Change'!Y59</f>
        <v>-3812803.1939888913</v>
      </c>
      <c r="Q24" s="251">
        <f>$G$2*$D24*$E24*'Straight Line Change'!Z59</f>
        <v>-3917056.0381563362</v>
      </c>
      <c r="R24" s="251">
        <f>$G$2*$D24*$E24*'Straight Line Change'!AA59</f>
        <v>-4021308.882323781</v>
      </c>
      <c r="S24" s="251">
        <f>$G$2*$D24*$E24*'Straight Line Change'!AB59</f>
        <v>-4125561.7264912259</v>
      </c>
      <c r="T24" s="251">
        <f>$G$2*$D24*$E24*'Straight Line Change'!AC59</f>
        <v>-4229814.5706586707</v>
      </c>
      <c r="U24" s="251">
        <f>$G$2*$D24*$E24*'Straight Line Change'!AD59</f>
        <v>-4334067.4148261156</v>
      </c>
      <c r="V24" s="251">
        <f>$G$2*$D24*$E24*'Straight Line Change'!AE59</f>
        <v>-4438320.2589935604</v>
      </c>
      <c r="W24" s="251">
        <f>$G$2*$D24*$E24*'Straight Line Change'!AF59</f>
        <v>-4542573.1031610053</v>
      </c>
      <c r="X24" s="251">
        <f>$G$2*$D24*$E24*'Straight Line Change'!AG59</f>
        <v>-4646825.9473284502</v>
      </c>
      <c r="Y24" s="251">
        <f>$G$2*$D24*$E24*'Straight Line Change'!AH59</f>
        <v>-4751078.791495895</v>
      </c>
      <c r="Z24" s="251">
        <f>$G$2*$D24*$E24*'Straight Line Change'!AI59</f>
        <v>-4855331.6356633399</v>
      </c>
    </row>
    <row r="25" spans="1:26" ht="15" x14ac:dyDescent="0.25">
      <c r="A25" s="244" t="s">
        <v>280</v>
      </c>
      <c r="B25" s="244" t="s">
        <v>4</v>
      </c>
      <c r="C25" s="244" t="s">
        <v>99</v>
      </c>
      <c r="D25" s="253"/>
      <c r="E25" s="254"/>
      <c r="F25" s="252">
        <f t="shared" ref="F25:G25" si="39">SUM(F21:F23)</f>
        <v>-6071394.3949470837</v>
      </c>
      <c r="G25" s="252">
        <f t="shared" si="39"/>
        <v>-6237120.8368257927</v>
      </c>
      <c r="H25" s="252">
        <f>SUM(H21:H23)</f>
        <v>-6402847.2787045008</v>
      </c>
      <c r="I25" s="252">
        <f t="shared" ref="I25" si="40">SUM(I21:I23)</f>
        <v>-6568573.7205832098</v>
      </c>
      <c r="J25" s="252">
        <f t="shared" ref="J25" si="41">SUM(J21:J23)</f>
        <v>-6734300.1624619178</v>
      </c>
      <c r="K25" s="252">
        <f t="shared" ref="K25" si="42">SUM(K21:K23)</f>
        <v>-6900026.6043406259</v>
      </c>
      <c r="L25" s="252">
        <f t="shared" ref="L25" si="43">SUM(L21:L23)</f>
        <v>-7065753.046219334</v>
      </c>
      <c r="M25" s="252">
        <f t="shared" ref="M25" si="44">SUM(M21:M23)</f>
        <v>-7231479.488098043</v>
      </c>
      <c r="N25" s="252">
        <f t="shared" ref="N25" si="45">SUM(N21:N23)</f>
        <v>-7397205.9299767511</v>
      </c>
      <c r="O25" s="252">
        <f t="shared" ref="O25" si="46">SUM(O21:O23)</f>
        <v>-7562932.3718554601</v>
      </c>
      <c r="P25" s="252">
        <f t="shared" ref="P25" si="47">SUM(P21:P23)</f>
        <v>-7728658.8137341682</v>
      </c>
      <c r="Q25" s="252">
        <f t="shared" ref="Q25" si="48">SUM(Q21:Q23)</f>
        <v>-7894385.2556128763</v>
      </c>
      <c r="R25" s="252">
        <f t="shared" ref="R25" si="49">SUM(R21:R23)</f>
        <v>-8060111.6974915843</v>
      </c>
      <c r="S25" s="252">
        <f t="shared" ref="S25" si="50">SUM(S21:S23)</f>
        <v>-8225838.1393702924</v>
      </c>
      <c r="T25" s="252">
        <f t="shared" ref="T25" si="51">SUM(T21:T23)</f>
        <v>-8391564.5812490005</v>
      </c>
      <c r="U25" s="252">
        <f t="shared" ref="U25" si="52">SUM(U21:U23)</f>
        <v>-8557291.0231277104</v>
      </c>
      <c r="V25" s="252">
        <f t="shared" ref="V25" si="53">SUM(V21:V23)</f>
        <v>-8723017.4650064185</v>
      </c>
      <c r="W25" s="252">
        <f t="shared" ref="W25" si="54">SUM(W21:W23)</f>
        <v>-8888743.9068851266</v>
      </c>
      <c r="X25" s="252">
        <f t="shared" ref="X25" si="55">SUM(X21:X23)</f>
        <v>-9054470.3487638365</v>
      </c>
      <c r="Y25" s="252">
        <f t="shared" ref="Y25" si="56">SUM(Y21:Y23)</f>
        <v>-9220196.7906425446</v>
      </c>
      <c r="Z25" s="252">
        <f t="shared" ref="Z25" si="57">SUM(Z21:Z23)</f>
        <v>-9385923.2325212546</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25"/>
  <sheetViews>
    <sheetView zoomScale="80" zoomScaleNormal="80" workbookViewId="0">
      <pane xSplit="3" ySplit="4" topLeftCell="D5" activePane="bottomRight" state="frozen"/>
      <selection pane="topRight" activeCell="D1" sqref="D1"/>
      <selection pane="bottomLeft" activeCell="A5" sqref="A5"/>
      <selection pane="bottomRight" activeCell="D10" sqref="D10"/>
    </sheetView>
  </sheetViews>
  <sheetFormatPr defaultRowHeight="14.4" x14ac:dyDescent="0.3"/>
  <cols>
    <col min="1" max="1" width="23.33203125" customWidth="1"/>
    <col min="2" max="5" width="11" customWidth="1"/>
    <col min="6" max="24" width="16" customWidth="1"/>
  </cols>
  <sheetData>
    <row r="1" spans="1:24" ht="19.5" thickBot="1" x14ac:dyDescent="0.3">
      <c r="A1" s="234" t="s">
        <v>754</v>
      </c>
      <c r="B1" s="235"/>
      <c r="C1" s="235"/>
      <c r="D1" s="235"/>
      <c r="E1" s="235"/>
      <c r="F1" s="247"/>
      <c r="G1" s="247"/>
      <c r="H1" s="247"/>
      <c r="I1" s="239" t="s">
        <v>281</v>
      </c>
      <c r="J1" s="258">
        <f>'Unit Costs'!C31</f>
        <v>6.2680000000000013E-2</v>
      </c>
      <c r="K1" s="247"/>
      <c r="L1" s="235"/>
      <c r="M1" s="235"/>
      <c r="N1" s="235"/>
      <c r="O1" s="235"/>
      <c r="P1" s="235"/>
      <c r="Q1" s="235"/>
      <c r="R1" s="235"/>
      <c r="S1" s="235"/>
      <c r="T1" s="235"/>
      <c r="U1" s="235"/>
      <c r="V1" s="235"/>
      <c r="W1" s="235"/>
      <c r="X1" s="235"/>
    </row>
    <row r="2" spans="1:24" ht="19.5" thickBot="1" x14ac:dyDescent="0.35">
      <c r="A2" s="237"/>
      <c r="B2" s="235"/>
      <c r="C2" s="235"/>
      <c r="D2" s="235"/>
      <c r="E2" s="235"/>
      <c r="F2" s="247"/>
      <c r="G2" s="247"/>
      <c r="H2" s="247"/>
      <c r="I2" s="239" t="s">
        <v>282</v>
      </c>
      <c r="J2" s="259">
        <f>'Unit Costs'!C32</f>
        <v>0.50882534801502244</v>
      </c>
      <c r="K2" s="247"/>
      <c r="L2" s="235"/>
      <c r="M2" s="235"/>
      <c r="N2" s="235"/>
      <c r="O2" s="235"/>
      <c r="P2" s="235"/>
      <c r="Q2" s="235"/>
      <c r="R2" s="235"/>
      <c r="S2" s="235"/>
      <c r="T2" s="235"/>
      <c r="U2" s="235"/>
      <c r="V2" s="235"/>
      <c r="W2" s="235"/>
      <c r="X2" s="235"/>
    </row>
    <row r="3" spans="1:24" ht="18.75" x14ac:dyDescent="0.3">
      <c r="A3" s="237"/>
      <c r="B3" s="235"/>
      <c r="C3" s="239" t="s">
        <v>34</v>
      </c>
      <c r="D3" s="240">
        <v>2020</v>
      </c>
      <c r="E3" s="240">
        <v>2021</v>
      </c>
      <c r="F3" s="240">
        <v>2022</v>
      </c>
      <c r="G3" s="240">
        <v>2023</v>
      </c>
      <c r="H3" s="240">
        <v>2024</v>
      </c>
      <c r="I3" s="240">
        <v>2025</v>
      </c>
      <c r="J3" s="240">
        <v>2026</v>
      </c>
      <c r="K3" s="240">
        <v>2027</v>
      </c>
      <c r="L3" s="240">
        <v>2028</v>
      </c>
      <c r="M3" s="240">
        <v>2029</v>
      </c>
      <c r="N3" s="240">
        <v>2030</v>
      </c>
      <c r="O3" s="240">
        <v>2031</v>
      </c>
      <c r="P3" s="240">
        <v>2032</v>
      </c>
      <c r="Q3" s="240">
        <v>2033</v>
      </c>
      <c r="R3" s="240">
        <v>2034</v>
      </c>
      <c r="S3" s="240">
        <v>2035</v>
      </c>
      <c r="T3" s="240">
        <v>2036</v>
      </c>
      <c r="U3" s="240">
        <v>2037</v>
      </c>
      <c r="V3" s="240">
        <v>2038</v>
      </c>
      <c r="W3" s="240">
        <v>2039</v>
      </c>
      <c r="X3" s="240">
        <v>2040</v>
      </c>
    </row>
    <row r="4" spans="1:24" s="4" customFormat="1" ht="15" x14ac:dyDescent="0.25">
      <c r="A4" s="241"/>
      <c r="B4" s="241"/>
      <c r="C4" s="242" t="s">
        <v>270</v>
      </c>
      <c r="D4" s="238">
        <v>0</v>
      </c>
      <c r="E4" s="238">
        <v>1</v>
      </c>
      <c r="F4" s="238">
        <v>2</v>
      </c>
      <c r="G4" s="238">
        <v>3</v>
      </c>
      <c r="H4" s="238">
        <v>4</v>
      </c>
      <c r="I4" s="238">
        <v>5</v>
      </c>
      <c r="J4" s="238">
        <v>6</v>
      </c>
      <c r="K4" s="238">
        <v>7</v>
      </c>
      <c r="L4" s="238">
        <v>8</v>
      </c>
      <c r="M4" s="238">
        <v>9</v>
      </c>
      <c r="N4" s="238">
        <v>10</v>
      </c>
      <c r="O4" s="238">
        <v>11</v>
      </c>
      <c r="P4" s="238">
        <v>12</v>
      </c>
      <c r="Q4" s="238">
        <v>13</v>
      </c>
      <c r="R4" s="238">
        <v>14</v>
      </c>
      <c r="S4" s="238">
        <v>15</v>
      </c>
      <c r="T4" s="238">
        <v>16</v>
      </c>
      <c r="U4" s="238">
        <v>17</v>
      </c>
      <c r="V4" s="238">
        <v>18</v>
      </c>
      <c r="W4" s="238">
        <v>19</v>
      </c>
      <c r="X4" s="238">
        <v>20</v>
      </c>
    </row>
    <row r="5" spans="1:24" ht="18.75" x14ac:dyDescent="0.3">
      <c r="A5" s="214" t="s">
        <v>272</v>
      </c>
      <c r="B5" s="214"/>
      <c r="C5" s="214"/>
      <c r="D5" s="214"/>
      <c r="E5" s="214"/>
      <c r="F5" s="227"/>
      <c r="G5" s="227"/>
      <c r="H5" s="227"/>
      <c r="I5" s="227"/>
      <c r="J5" s="227"/>
      <c r="K5" s="227"/>
      <c r="L5" s="227"/>
      <c r="M5" s="227"/>
      <c r="N5" s="227"/>
      <c r="O5" s="227"/>
      <c r="P5" s="227"/>
      <c r="Q5" s="227"/>
      <c r="R5" s="227"/>
      <c r="S5" s="227"/>
      <c r="T5" s="227"/>
      <c r="U5" s="227"/>
      <c r="V5" s="227"/>
      <c r="W5" s="227"/>
      <c r="X5" s="227"/>
    </row>
    <row r="6" spans="1:24" ht="15" x14ac:dyDescent="0.25">
      <c r="A6" s="217" t="s">
        <v>283</v>
      </c>
      <c r="B6" s="217" t="s">
        <v>258</v>
      </c>
      <c r="C6" s="217" t="s">
        <v>0</v>
      </c>
      <c r="D6" s="250">
        <f>$J$1*'Straight Line Change'!O6</f>
        <v>-599.33564501203455</v>
      </c>
      <c r="E6" s="250">
        <f>$J$1*'Straight Line Change'!P6</f>
        <v>-569.36886276143275</v>
      </c>
      <c r="F6" s="250">
        <f>$J$1*'Straight Line Change'!Q6</f>
        <v>-539.40208051083096</v>
      </c>
      <c r="G6" s="250">
        <f>$J$1*'Straight Line Change'!R6</f>
        <v>-509.43529826022927</v>
      </c>
      <c r="H6" s="250">
        <f>$J$1*'Straight Line Change'!S6</f>
        <v>-479.46851600962754</v>
      </c>
      <c r="I6" s="250">
        <f>$J$1*'Straight Line Change'!T6</f>
        <v>-449.5017337590258</v>
      </c>
      <c r="J6" s="250">
        <f>$J$1*'Straight Line Change'!U6</f>
        <v>-419.53495150842406</v>
      </c>
      <c r="K6" s="250">
        <f>$J$1*'Straight Line Change'!V6</f>
        <v>-389.56816925782232</v>
      </c>
      <c r="L6" s="250">
        <f>$J$1*'Straight Line Change'!W6</f>
        <v>-359.60138700722064</v>
      </c>
      <c r="M6" s="250">
        <f>$J$1*'Straight Line Change'!X6</f>
        <v>-329.6346047566189</v>
      </c>
      <c r="N6" s="250">
        <f>$J$1*'Straight Line Change'!Y6</f>
        <v>-299.66782250601716</v>
      </c>
      <c r="O6" s="250">
        <f>$J$1*'Straight Line Change'!Z6</f>
        <v>-269.70104025541542</v>
      </c>
      <c r="P6" s="250">
        <f>$J$1*'Straight Line Change'!AA6</f>
        <v>-239.73425800481368</v>
      </c>
      <c r="Q6" s="250">
        <f>$J$1*'Straight Line Change'!AB6</f>
        <v>-209.76747575421192</v>
      </c>
      <c r="R6" s="250">
        <f>$J$1*'Straight Line Change'!AC6</f>
        <v>-179.80069350361018</v>
      </c>
      <c r="S6" s="250">
        <f>$J$1*'Straight Line Change'!AD6</f>
        <v>-149.83391125300841</v>
      </c>
      <c r="T6" s="250">
        <f>$J$1*'Straight Line Change'!AE6</f>
        <v>-119.86712900240667</v>
      </c>
      <c r="U6" s="250">
        <f>$J$1*'Straight Line Change'!AF6</f>
        <v>-89.900346751804932</v>
      </c>
      <c r="V6" s="250">
        <f>$J$1*'Straight Line Change'!AG6</f>
        <v>-59.933564501203186</v>
      </c>
      <c r="W6" s="250">
        <f>$J$1*'Straight Line Change'!AH6</f>
        <v>-29.96678225060144</v>
      </c>
      <c r="X6" s="250">
        <f>$J$1*'Straight Line Change'!AI6</f>
        <v>0</v>
      </c>
    </row>
    <row r="7" spans="1:24" ht="15" x14ac:dyDescent="0.25">
      <c r="A7" s="217" t="s">
        <v>283</v>
      </c>
      <c r="B7" s="217" t="s">
        <v>258</v>
      </c>
      <c r="C7" s="217" t="s">
        <v>451</v>
      </c>
      <c r="D7" s="250">
        <f>$J$1*'Straight Line Change'!O7</f>
        <v>-1995.7594764105563</v>
      </c>
      <c r="E7" s="250">
        <f>$J$1*'Straight Line Change'!P7</f>
        <v>-1895.9715025900284</v>
      </c>
      <c r="F7" s="250">
        <f>$J$1*'Straight Line Change'!Q7</f>
        <v>-1796.1835287695005</v>
      </c>
      <c r="G7" s="250">
        <f>$J$1*'Straight Line Change'!R7</f>
        <v>-1696.3955549489729</v>
      </c>
      <c r="H7" s="250">
        <f>$J$1*'Straight Line Change'!S7</f>
        <v>-1596.607581128445</v>
      </c>
      <c r="I7" s="250">
        <f>$J$1*'Straight Line Change'!T7</f>
        <v>-1496.8196073079171</v>
      </c>
      <c r="J7" s="250">
        <f>$J$1*'Straight Line Change'!U7</f>
        <v>-1397.0316334873894</v>
      </c>
      <c r="K7" s="250">
        <f>$J$1*'Straight Line Change'!V7</f>
        <v>-1297.2436596668615</v>
      </c>
      <c r="L7" s="250">
        <f>$J$1*'Straight Line Change'!W7</f>
        <v>-1197.4556858463336</v>
      </c>
      <c r="M7" s="250">
        <f>$J$1*'Straight Line Change'!X7</f>
        <v>-1097.6677120258059</v>
      </c>
      <c r="N7" s="250">
        <f>$J$1*'Straight Line Change'!Y7</f>
        <v>-997.87973820527816</v>
      </c>
      <c r="O7" s="250">
        <f>$J$1*'Straight Line Change'!Z7</f>
        <v>-898.09176438475038</v>
      </c>
      <c r="P7" s="250">
        <f>$J$1*'Straight Line Change'!AA7</f>
        <v>-798.30379056422271</v>
      </c>
      <c r="Q7" s="250">
        <f>$J$1*'Straight Line Change'!AB7</f>
        <v>-698.51581674369504</v>
      </c>
      <c r="R7" s="250">
        <f>$J$1*'Straight Line Change'!AC7</f>
        <v>-598.72784292316726</v>
      </c>
      <c r="S7" s="250">
        <f>$J$1*'Straight Line Change'!AD7</f>
        <v>-498.93986910263953</v>
      </c>
      <c r="T7" s="250">
        <f>$J$1*'Straight Line Change'!AE7</f>
        <v>-399.15189528211175</v>
      </c>
      <c r="U7" s="250">
        <f>$J$1*'Straight Line Change'!AF7</f>
        <v>-299.36392146158397</v>
      </c>
      <c r="V7" s="250">
        <f>$J$1*'Straight Line Change'!AG7</f>
        <v>-199.57594764105622</v>
      </c>
      <c r="W7" s="250">
        <f>$J$1*'Straight Line Change'!AH7</f>
        <v>-99.787973820528464</v>
      </c>
      <c r="X7" s="250">
        <f>$J$1*'Straight Line Change'!AI7</f>
        <v>0</v>
      </c>
    </row>
    <row r="8" spans="1:24" ht="15" x14ac:dyDescent="0.25">
      <c r="A8" s="217" t="s">
        <v>283</v>
      </c>
      <c r="B8" s="217" t="s">
        <v>258</v>
      </c>
      <c r="C8" s="217" t="s">
        <v>1</v>
      </c>
      <c r="D8" s="250">
        <f>$J$1*'Straight Line Change'!O8</f>
        <v>-1030.3616041059381</v>
      </c>
      <c r="E8" s="250">
        <f>$J$1*'Straight Line Change'!P8</f>
        <v>-978.84352390064112</v>
      </c>
      <c r="F8" s="250">
        <f>$J$1*'Straight Line Change'!Q8</f>
        <v>-927.32544369534423</v>
      </c>
      <c r="G8" s="250">
        <f>$J$1*'Straight Line Change'!R8</f>
        <v>-875.80736349004735</v>
      </c>
      <c r="H8" s="250">
        <f>$J$1*'Straight Line Change'!S8</f>
        <v>-824.28928328475035</v>
      </c>
      <c r="I8" s="250">
        <f>$J$1*'Straight Line Change'!T8</f>
        <v>-772.77120307945347</v>
      </c>
      <c r="J8" s="250">
        <f>$J$1*'Straight Line Change'!U8</f>
        <v>-721.25312287415659</v>
      </c>
      <c r="K8" s="250">
        <f>$J$1*'Straight Line Change'!V8</f>
        <v>-669.73504266885971</v>
      </c>
      <c r="L8" s="250">
        <f>$J$1*'Straight Line Change'!W8</f>
        <v>-618.21696246356282</v>
      </c>
      <c r="M8" s="250">
        <f>$J$1*'Straight Line Change'!X8</f>
        <v>-566.69888225826594</v>
      </c>
      <c r="N8" s="250">
        <f>$J$1*'Straight Line Change'!Y8</f>
        <v>-515.18080205296906</v>
      </c>
      <c r="O8" s="250">
        <f>$J$1*'Straight Line Change'!Z8</f>
        <v>-463.66272184767212</v>
      </c>
      <c r="P8" s="250">
        <f>$J$1*'Straight Line Change'!AA8</f>
        <v>-412.14464164237518</v>
      </c>
      <c r="Q8" s="250">
        <f>$J$1*'Straight Line Change'!AB8</f>
        <v>-360.62656143707829</v>
      </c>
      <c r="R8" s="250">
        <f>$J$1*'Straight Line Change'!AC8</f>
        <v>-309.10848123178141</v>
      </c>
      <c r="S8" s="250">
        <f>$J$1*'Straight Line Change'!AD8</f>
        <v>-257.59040102648453</v>
      </c>
      <c r="T8" s="250">
        <f>$J$1*'Straight Line Change'!AE8</f>
        <v>-206.07232082118759</v>
      </c>
      <c r="U8" s="250">
        <f>$J$1*'Straight Line Change'!AF8</f>
        <v>-154.55424061589071</v>
      </c>
      <c r="V8" s="250">
        <f>$J$1*'Straight Line Change'!AG8</f>
        <v>-103.03616041059379</v>
      </c>
      <c r="W8" s="250">
        <f>$J$1*'Straight Line Change'!AH8</f>
        <v>-51.518080205296897</v>
      </c>
      <c r="X8" s="250">
        <f>$J$1*'Straight Line Change'!AI8</f>
        <v>0</v>
      </c>
    </row>
    <row r="9" spans="1:24" ht="15" x14ac:dyDescent="0.25">
      <c r="A9" s="217" t="s">
        <v>283</v>
      </c>
      <c r="B9" s="217" t="s">
        <v>258</v>
      </c>
      <c r="C9" s="217" t="s">
        <v>452</v>
      </c>
      <c r="D9" s="250">
        <f>$J$1*'Straight Line Change'!O9</f>
        <v>-1164.1260011350578</v>
      </c>
      <c r="E9" s="250">
        <f>$J$1*'Straight Line Change'!P9</f>
        <v>-1105.9197010783048</v>
      </c>
      <c r="F9" s="250">
        <f>$J$1*'Straight Line Change'!Q9</f>
        <v>-1047.7134010215518</v>
      </c>
      <c r="G9" s="250">
        <f>$J$1*'Straight Line Change'!R9</f>
        <v>-989.50710096479895</v>
      </c>
      <c r="H9" s="250">
        <f>$J$1*'Straight Line Change'!S9</f>
        <v>-931.30080090804609</v>
      </c>
      <c r="I9" s="250">
        <f>$J$1*'Straight Line Change'!T9</f>
        <v>-873.09450085129322</v>
      </c>
      <c r="J9" s="250">
        <f>$J$1*'Straight Line Change'!U9</f>
        <v>-814.88820079454024</v>
      </c>
      <c r="K9" s="250">
        <f>$J$1*'Straight Line Change'!V9</f>
        <v>-756.68190073778737</v>
      </c>
      <c r="L9" s="250">
        <f>$J$1*'Straight Line Change'!W9</f>
        <v>-698.47560068103451</v>
      </c>
      <c r="M9" s="250">
        <f>$J$1*'Straight Line Change'!X9</f>
        <v>-640.26930062428164</v>
      </c>
      <c r="N9" s="250">
        <f>$J$1*'Straight Line Change'!Y9</f>
        <v>-582.06300056752866</v>
      </c>
      <c r="O9" s="250">
        <f>$J$1*'Straight Line Change'!Z9</f>
        <v>-523.8567005107758</v>
      </c>
      <c r="P9" s="250">
        <f>$J$1*'Straight Line Change'!AA9</f>
        <v>-465.65040045402287</v>
      </c>
      <c r="Q9" s="250">
        <f>$J$1*'Straight Line Change'!AB9</f>
        <v>-407.44410039726989</v>
      </c>
      <c r="R9" s="250">
        <f>$J$1*'Straight Line Change'!AC9</f>
        <v>-349.23780034051697</v>
      </c>
      <c r="S9" s="250">
        <f>$J$1*'Straight Line Change'!AD9</f>
        <v>-291.03150028376399</v>
      </c>
      <c r="T9" s="250">
        <f>$J$1*'Straight Line Change'!AE9</f>
        <v>-232.82520022701109</v>
      </c>
      <c r="U9" s="250">
        <f>$J$1*'Straight Line Change'!AF9</f>
        <v>-174.61890017025817</v>
      </c>
      <c r="V9" s="250">
        <f>$J$1*'Straight Line Change'!AG9</f>
        <v>-116.41260011350525</v>
      </c>
      <c r="W9" s="250">
        <f>$J$1*'Straight Line Change'!AH9</f>
        <v>-58.206300056752319</v>
      </c>
      <c r="X9" s="250">
        <f>$J$1*'Straight Line Change'!AI9</f>
        <v>0</v>
      </c>
    </row>
    <row r="10" spans="1:24" ht="15" x14ac:dyDescent="0.25">
      <c r="A10" s="244" t="s">
        <v>283</v>
      </c>
      <c r="B10" s="244" t="s">
        <v>258</v>
      </c>
      <c r="C10" s="244" t="s">
        <v>99</v>
      </c>
      <c r="D10" s="252">
        <f t="shared" ref="D10:E10" si="0">SUM(D6:D8)</f>
        <v>-3625.4567255285288</v>
      </c>
      <c r="E10" s="252">
        <f t="shared" si="0"/>
        <v>-3444.1838892521023</v>
      </c>
      <c r="F10" s="252">
        <f>SUM(F6:F8)</f>
        <v>-3262.9110529756758</v>
      </c>
      <c r="G10" s="252">
        <f t="shared" ref="G10:X10" si="1">SUM(G6:G8)</f>
        <v>-3081.6382166992498</v>
      </c>
      <c r="H10" s="252">
        <f t="shared" si="1"/>
        <v>-2900.3653804228225</v>
      </c>
      <c r="I10" s="252">
        <f t="shared" si="1"/>
        <v>-2719.092544146396</v>
      </c>
      <c r="J10" s="252">
        <f t="shared" si="1"/>
        <v>-2537.81970786997</v>
      </c>
      <c r="K10" s="252">
        <f t="shared" si="1"/>
        <v>-2356.5468715935435</v>
      </c>
      <c r="L10" s="252">
        <f t="shared" si="1"/>
        <v>-2175.2740353171171</v>
      </c>
      <c r="M10" s="252">
        <f t="shared" si="1"/>
        <v>-1994.0011990406908</v>
      </c>
      <c r="N10" s="252">
        <f t="shared" si="1"/>
        <v>-1812.7283627642644</v>
      </c>
      <c r="O10" s="252">
        <f t="shared" si="1"/>
        <v>-1631.4555264878379</v>
      </c>
      <c r="P10" s="252">
        <f t="shared" si="1"/>
        <v>-1450.1826902114117</v>
      </c>
      <c r="Q10" s="252">
        <f t="shared" si="1"/>
        <v>-1268.9098539349852</v>
      </c>
      <c r="R10" s="252">
        <f t="shared" si="1"/>
        <v>-1087.6370176585588</v>
      </c>
      <c r="S10" s="252">
        <f t="shared" si="1"/>
        <v>-906.36418138213241</v>
      </c>
      <c r="T10" s="252">
        <f t="shared" si="1"/>
        <v>-725.09134510570607</v>
      </c>
      <c r="U10" s="252">
        <f t="shared" si="1"/>
        <v>-543.81850882927961</v>
      </c>
      <c r="V10" s="252">
        <f t="shared" si="1"/>
        <v>-362.54567255285315</v>
      </c>
      <c r="W10" s="252">
        <f t="shared" si="1"/>
        <v>-181.2728362764268</v>
      </c>
      <c r="X10" s="252">
        <f t="shared" si="1"/>
        <v>0</v>
      </c>
    </row>
    <row r="11" spans="1:24" ht="15" x14ac:dyDescent="0.25">
      <c r="A11" s="218" t="s">
        <v>283</v>
      </c>
      <c r="B11" s="218" t="s">
        <v>259</v>
      </c>
      <c r="C11" s="218" t="s">
        <v>0</v>
      </c>
      <c r="D11" s="251">
        <f>$J$1*'Straight Line Change'!O21</f>
        <v>-0.1933126415108874</v>
      </c>
      <c r="E11" s="251">
        <f>$J$1*'Straight Line Change'!P21</f>
        <v>-0.18364700943534304</v>
      </c>
      <c r="F11" s="251">
        <f>$J$1*'Straight Line Change'!Q21</f>
        <v>-0.17398137735979868</v>
      </c>
      <c r="G11" s="251">
        <f>$J$1*'Straight Line Change'!R21</f>
        <v>-0.16431574528425433</v>
      </c>
      <c r="H11" s="251">
        <f>$J$1*'Straight Line Change'!S21</f>
        <v>-0.15465011320870994</v>
      </c>
      <c r="I11" s="251">
        <f>$J$1*'Straight Line Change'!T21</f>
        <v>-0.14498448113316559</v>
      </c>
      <c r="J11" s="251">
        <f>$J$1*'Straight Line Change'!U21</f>
        <v>-0.13531884905762123</v>
      </c>
      <c r="K11" s="251">
        <f>$J$1*'Straight Line Change'!V21</f>
        <v>-0.12565321698207688</v>
      </c>
      <c r="L11" s="251">
        <f>$J$1*'Straight Line Change'!W21</f>
        <v>-0.11598758490653249</v>
      </c>
      <c r="M11" s="251">
        <f>$J$1*'Straight Line Change'!X21</f>
        <v>-0.10632195283098812</v>
      </c>
      <c r="N11" s="251">
        <f>$J$1*'Straight Line Change'!Y21</f>
        <v>-9.6656320755443739E-2</v>
      </c>
      <c r="O11" s="251">
        <f>$J$1*'Straight Line Change'!Z21</f>
        <v>-8.6990688679899369E-2</v>
      </c>
      <c r="P11" s="251">
        <f>$J$1*'Straight Line Change'!AA21</f>
        <v>-7.7325056604354986E-2</v>
      </c>
      <c r="Q11" s="251">
        <f>$J$1*'Straight Line Change'!AB21</f>
        <v>-6.7659424528810616E-2</v>
      </c>
      <c r="R11" s="251">
        <f>$J$1*'Straight Line Change'!AC21</f>
        <v>-5.7993792453266246E-2</v>
      </c>
      <c r="S11" s="251">
        <f>$J$1*'Straight Line Change'!AD21</f>
        <v>-4.8328160377721877E-2</v>
      </c>
      <c r="T11" s="251">
        <f>$J$1*'Straight Line Change'!AE21</f>
        <v>-3.8662528302177507E-2</v>
      </c>
      <c r="U11" s="251">
        <f>$J$1*'Straight Line Change'!AF21</f>
        <v>-2.8996896226633141E-2</v>
      </c>
      <c r="V11" s="251">
        <f>$J$1*'Straight Line Change'!AG21</f>
        <v>-1.9331264151088774E-2</v>
      </c>
      <c r="W11" s="251">
        <f>$J$1*'Straight Line Change'!AH21</f>
        <v>-9.6656320755444027E-3</v>
      </c>
      <c r="X11" s="251">
        <f>$J$1*'Straight Line Change'!AI21</f>
        <v>0</v>
      </c>
    </row>
    <row r="12" spans="1:24" ht="15" x14ac:dyDescent="0.25">
      <c r="A12" s="218" t="s">
        <v>283</v>
      </c>
      <c r="B12" s="218" t="s">
        <v>259</v>
      </c>
      <c r="C12" s="218" t="s">
        <v>451</v>
      </c>
      <c r="D12" s="251">
        <f>$J$1*'Straight Line Change'!O22</f>
        <v>-0.26185698251208123</v>
      </c>
      <c r="E12" s="251">
        <f>$J$1*'Straight Line Change'!P22</f>
        <v>-0.24876413338647715</v>
      </c>
      <c r="F12" s="251">
        <f>$J$1*'Straight Line Change'!Q22</f>
        <v>-0.23567128426087311</v>
      </c>
      <c r="G12" s="251">
        <f>$J$1*'Straight Line Change'!R22</f>
        <v>-0.22257843513526904</v>
      </c>
      <c r="H12" s="251">
        <f>$J$1*'Straight Line Change'!S22</f>
        <v>-0.20948558600966496</v>
      </c>
      <c r="I12" s="251">
        <f>$J$1*'Straight Line Change'!T22</f>
        <v>-0.19639273688406092</v>
      </c>
      <c r="J12" s="251">
        <f>$J$1*'Straight Line Change'!U22</f>
        <v>-0.18329988775845685</v>
      </c>
      <c r="K12" s="251">
        <f>$J$1*'Straight Line Change'!V22</f>
        <v>-0.1702070386328528</v>
      </c>
      <c r="L12" s="251">
        <f>$J$1*'Straight Line Change'!W22</f>
        <v>-0.15711418950724873</v>
      </c>
      <c r="M12" s="251">
        <f>$J$1*'Straight Line Change'!X22</f>
        <v>-0.14402134038164469</v>
      </c>
      <c r="N12" s="251">
        <f>$J$1*'Straight Line Change'!Y22</f>
        <v>-0.13092849125604061</v>
      </c>
      <c r="O12" s="251">
        <f>$J$1*'Straight Line Change'!Z22</f>
        <v>-0.11783564213043654</v>
      </c>
      <c r="P12" s="251">
        <f>$J$1*'Straight Line Change'!AA22</f>
        <v>-0.10474279300483245</v>
      </c>
      <c r="Q12" s="251">
        <f>$J$1*'Straight Line Change'!AB22</f>
        <v>-9.1649943879228382E-2</v>
      </c>
      <c r="R12" s="251">
        <f>$J$1*'Straight Line Change'!AC22</f>
        <v>-7.855709475362431E-2</v>
      </c>
      <c r="S12" s="251">
        <f>$J$1*'Straight Line Change'!AD22</f>
        <v>-6.5464245628020237E-2</v>
      </c>
      <c r="T12" s="251">
        <f>$J$1*'Straight Line Change'!AE22</f>
        <v>-5.2371396502416165E-2</v>
      </c>
      <c r="U12" s="251">
        <f>$J$1*'Straight Line Change'!AF22</f>
        <v>-3.9278547376812099E-2</v>
      </c>
      <c r="V12" s="251">
        <f>$J$1*'Straight Line Change'!AG22</f>
        <v>-2.618569825120803E-2</v>
      </c>
      <c r="W12" s="251">
        <f>$J$1*'Straight Line Change'!AH22</f>
        <v>-1.3092849125603961E-2</v>
      </c>
      <c r="X12" s="251">
        <f>$J$1*'Straight Line Change'!AI22</f>
        <v>0</v>
      </c>
    </row>
    <row r="13" spans="1:24" ht="15" x14ac:dyDescent="0.25">
      <c r="A13" s="218" t="s">
        <v>283</v>
      </c>
      <c r="B13" s="218" t="s">
        <v>259</v>
      </c>
      <c r="C13" s="218" t="s">
        <v>1</v>
      </c>
      <c r="D13" s="251">
        <f>$J$1*'Straight Line Change'!O23</f>
        <v>-0.32187266456799879</v>
      </c>
      <c r="E13" s="251">
        <f>$J$1*'Straight Line Change'!P23</f>
        <v>-0.30577903133959883</v>
      </c>
      <c r="F13" s="251">
        <f>$J$1*'Straight Line Change'!Q23</f>
        <v>-0.28968539811119887</v>
      </c>
      <c r="G13" s="251">
        <f>$J$1*'Straight Line Change'!R23</f>
        <v>-0.2735917648827989</v>
      </c>
      <c r="H13" s="251">
        <f>$J$1*'Straight Line Change'!S23</f>
        <v>-0.25749813165439894</v>
      </c>
      <c r="I13" s="251">
        <f>$J$1*'Straight Line Change'!T23</f>
        <v>-0.24140449842599898</v>
      </c>
      <c r="J13" s="251">
        <f>$J$1*'Straight Line Change'!U23</f>
        <v>-0.22531086519759905</v>
      </c>
      <c r="K13" s="251">
        <f>$J$1*'Straight Line Change'!V23</f>
        <v>-0.20921723196919911</v>
      </c>
      <c r="L13" s="251">
        <f>$J$1*'Straight Line Change'!W23</f>
        <v>-0.19312359874079918</v>
      </c>
      <c r="M13" s="251">
        <f>$J$1*'Straight Line Change'!X23</f>
        <v>-0.17702996551239922</v>
      </c>
      <c r="N13" s="251">
        <f>$J$1*'Straight Line Change'!Y23</f>
        <v>-0.16093633228399928</v>
      </c>
      <c r="O13" s="251">
        <f>$J$1*'Straight Line Change'!Z23</f>
        <v>-0.14484269905559935</v>
      </c>
      <c r="P13" s="251">
        <f>$J$1*'Straight Line Change'!AA23</f>
        <v>-0.12874906582719942</v>
      </c>
      <c r="Q13" s="251">
        <f>$J$1*'Straight Line Change'!AB23</f>
        <v>-0.11265543259879945</v>
      </c>
      <c r="R13" s="251">
        <f>$J$1*'Straight Line Change'!AC23</f>
        <v>-9.6561799370399506E-2</v>
      </c>
      <c r="S13" s="251">
        <f>$J$1*'Straight Line Change'!AD23</f>
        <v>-8.0468166141999545E-2</v>
      </c>
      <c r="T13" s="251">
        <f>$J$1*'Straight Line Change'!AE23</f>
        <v>-6.4374532913599597E-2</v>
      </c>
      <c r="U13" s="251">
        <f>$J$1*'Straight Line Change'!AF23</f>
        <v>-4.8280899685199642E-2</v>
      </c>
      <c r="V13" s="251">
        <f>$J$1*'Straight Line Change'!AG23</f>
        <v>-3.2187266456799687E-2</v>
      </c>
      <c r="W13" s="251">
        <f>$J$1*'Straight Line Change'!AH23</f>
        <v>-1.6093633228399736E-2</v>
      </c>
      <c r="X13" s="251">
        <f>$J$1*'Straight Line Change'!AI23</f>
        <v>0</v>
      </c>
    </row>
    <row r="14" spans="1:24" ht="15" x14ac:dyDescent="0.25">
      <c r="A14" s="218" t="s">
        <v>283</v>
      </c>
      <c r="B14" s="218" t="s">
        <v>259</v>
      </c>
      <c r="C14" s="218" t="s">
        <v>452</v>
      </c>
      <c r="D14" s="251">
        <f>$J$1*'Straight Line Change'!O24</f>
        <v>-0.2089901632800466</v>
      </c>
      <c r="E14" s="251">
        <f>$J$1*'Straight Line Change'!P24</f>
        <v>-0.19854065511604427</v>
      </c>
      <c r="F14" s="251">
        <f>$J$1*'Straight Line Change'!Q24</f>
        <v>-0.18809114695204193</v>
      </c>
      <c r="G14" s="251">
        <f>$J$1*'Straight Line Change'!R24</f>
        <v>-0.1776416387880396</v>
      </c>
      <c r="H14" s="251">
        <f>$J$1*'Straight Line Change'!S24</f>
        <v>-0.16719213062403726</v>
      </c>
      <c r="I14" s="251">
        <f>$J$1*'Straight Line Change'!T24</f>
        <v>-0.15674262246003495</v>
      </c>
      <c r="J14" s="251">
        <f>$J$1*'Straight Line Change'!U24</f>
        <v>-0.14629311429603262</v>
      </c>
      <c r="K14" s="251">
        <f>$J$1*'Straight Line Change'!V24</f>
        <v>-0.13584360613203028</v>
      </c>
      <c r="L14" s="251">
        <f>$J$1*'Straight Line Change'!W24</f>
        <v>-0.12539409796802795</v>
      </c>
      <c r="M14" s="251">
        <f>$J$1*'Straight Line Change'!X24</f>
        <v>-0.11494458980402562</v>
      </c>
      <c r="N14" s="251">
        <f>$J$1*'Straight Line Change'!Y24</f>
        <v>-0.1044950816400233</v>
      </c>
      <c r="O14" s="251">
        <f>$J$1*'Straight Line Change'!Z24</f>
        <v>-9.4045573476020966E-2</v>
      </c>
      <c r="P14" s="251">
        <f>$J$1*'Straight Line Change'!AA24</f>
        <v>-8.359606531201863E-2</v>
      </c>
      <c r="Q14" s="251">
        <f>$J$1*'Straight Line Change'!AB24</f>
        <v>-7.3146557148016308E-2</v>
      </c>
      <c r="R14" s="251">
        <f>$J$1*'Straight Line Change'!AC24</f>
        <v>-6.2697048984013973E-2</v>
      </c>
      <c r="S14" s="251">
        <f>$J$1*'Straight Line Change'!AD24</f>
        <v>-5.2247540820011651E-2</v>
      </c>
      <c r="T14" s="251">
        <f>$J$1*'Straight Line Change'!AE24</f>
        <v>-4.1798032656009315E-2</v>
      </c>
      <c r="U14" s="251">
        <f>$J$1*'Straight Line Change'!AF24</f>
        <v>-3.1348524492006986E-2</v>
      </c>
      <c r="V14" s="251">
        <f>$J$1*'Straight Line Change'!AG24</f>
        <v>-2.0899016328004658E-2</v>
      </c>
      <c r="W14" s="251">
        <f>$J$1*'Straight Line Change'!AH24</f>
        <v>-1.0449508164002329E-2</v>
      </c>
      <c r="X14" s="251">
        <f>$J$1*'Straight Line Change'!AI24</f>
        <v>0</v>
      </c>
    </row>
    <row r="15" spans="1:24" ht="15" x14ac:dyDescent="0.25">
      <c r="A15" s="244" t="s">
        <v>283</v>
      </c>
      <c r="B15" s="244" t="s">
        <v>259</v>
      </c>
      <c r="C15" s="244" t="s">
        <v>99</v>
      </c>
      <c r="D15" s="252">
        <f t="shared" ref="D15:E15" si="2">SUM(D11:D13)</f>
        <v>-0.77704228859096736</v>
      </c>
      <c r="E15" s="252">
        <f t="shared" si="2"/>
        <v>-0.73819017416141897</v>
      </c>
      <c r="F15" s="252">
        <f>SUM(F11:F13)</f>
        <v>-0.69933805973187069</v>
      </c>
      <c r="G15" s="252">
        <f t="shared" ref="G15:X15" si="3">SUM(G11:G13)</f>
        <v>-0.6604859453023223</v>
      </c>
      <c r="H15" s="252">
        <f t="shared" si="3"/>
        <v>-0.6216338308727738</v>
      </c>
      <c r="I15" s="252">
        <f t="shared" si="3"/>
        <v>-0.58278171644322552</v>
      </c>
      <c r="J15" s="252">
        <f t="shared" si="3"/>
        <v>-0.54392960201367713</v>
      </c>
      <c r="K15" s="252">
        <f t="shared" si="3"/>
        <v>-0.50507748758412885</v>
      </c>
      <c r="L15" s="252">
        <f t="shared" si="3"/>
        <v>-0.46622537315458046</v>
      </c>
      <c r="M15" s="252">
        <f t="shared" si="3"/>
        <v>-0.42737325872503207</v>
      </c>
      <c r="N15" s="252">
        <f t="shared" si="3"/>
        <v>-0.38852114429548362</v>
      </c>
      <c r="O15" s="252">
        <f t="shared" si="3"/>
        <v>-0.34966902986593529</v>
      </c>
      <c r="P15" s="252">
        <f t="shared" si="3"/>
        <v>-0.31081691543638684</v>
      </c>
      <c r="Q15" s="252">
        <f t="shared" si="3"/>
        <v>-0.27196480100683845</v>
      </c>
      <c r="R15" s="252">
        <f t="shared" si="3"/>
        <v>-0.23311268657729006</v>
      </c>
      <c r="S15" s="252">
        <f t="shared" si="3"/>
        <v>-0.19426057214774167</v>
      </c>
      <c r="T15" s="252">
        <f t="shared" si="3"/>
        <v>-0.15540845771819328</v>
      </c>
      <c r="U15" s="252">
        <f t="shared" si="3"/>
        <v>-0.11655634328864489</v>
      </c>
      <c r="V15" s="252">
        <f t="shared" si="3"/>
        <v>-7.7704228859096489E-2</v>
      </c>
      <c r="W15" s="252">
        <f t="shared" si="3"/>
        <v>-3.8852114429548099E-2</v>
      </c>
      <c r="X15" s="252">
        <f t="shared" si="3"/>
        <v>0</v>
      </c>
    </row>
    <row r="16" spans="1:24" ht="15" x14ac:dyDescent="0.25">
      <c r="A16" s="217" t="s">
        <v>283</v>
      </c>
      <c r="B16" s="217" t="s">
        <v>260</v>
      </c>
      <c r="C16" s="217" t="s">
        <v>0</v>
      </c>
      <c r="D16" s="250">
        <f>$J$1*'Straight Line Change'!O36</f>
        <v>-265.14406868906616</v>
      </c>
      <c r="E16" s="250">
        <f>$J$1*'Straight Line Change'!P36</f>
        <v>-251.88686525461287</v>
      </c>
      <c r="F16" s="250">
        <f>$J$1*'Straight Line Change'!Q36</f>
        <v>-238.62966182015955</v>
      </c>
      <c r="G16" s="250">
        <f>$J$1*'Straight Line Change'!R36</f>
        <v>-225.37245838570624</v>
      </c>
      <c r="H16" s="250">
        <f>$J$1*'Straight Line Change'!S36</f>
        <v>-212.11525495125295</v>
      </c>
      <c r="I16" s="250">
        <f>$J$1*'Straight Line Change'!T36</f>
        <v>-198.85805151679963</v>
      </c>
      <c r="J16" s="250">
        <f>$J$1*'Straight Line Change'!U36</f>
        <v>-185.60084808234632</v>
      </c>
      <c r="K16" s="250">
        <f>$J$1*'Straight Line Change'!V36</f>
        <v>-172.343644647893</v>
      </c>
      <c r="L16" s="250">
        <f>$J$1*'Straight Line Change'!W36</f>
        <v>-159.08644121343971</v>
      </c>
      <c r="M16" s="250">
        <f>$J$1*'Straight Line Change'!X36</f>
        <v>-145.8292377789864</v>
      </c>
      <c r="N16" s="250">
        <f>$J$1*'Straight Line Change'!Y36</f>
        <v>-132.57203434453308</v>
      </c>
      <c r="O16" s="250">
        <f>$J$1*'Straight Line Change'!Z36</f>
        <v>-119.31483091007976</v>
      </c>
      <c r="P16" s="250">
        <f>$J$1*'Straight Line Change'!AA36</f>
        <v>-106.05762747562645</v>
      </c>
      <c r="Q16" s="250">
        <f>$J$1*'Straight Line Change'!AB36</f>
        <v>-92.800424041173116</v>
      </c>
      <c r="R16" s="250">
        <f>$J$1*'Straight Line Change'!AC36</f>
        <v>-79.5432206067198</v>
      </c>
      <c r="S16" s="250">
        <f>$J$1*'Straight Line Change'!AD36</f>
        <v>-66.286017172266469</v>
      </c>
      <c r="T16" s="250">
        <f>$J$1*'Straight Line Change'!AE36</f>
        <v>-53.028813737813159</v>
      </c>
      <c r="U16" s="250">
        <f>$J$1*'Straight Line Change'!AF36</f>
        <v>-39.771610303359843</v>
      </c>
      <c r="V16" s="250">
        <f>$J$1*'Straight Line Change'!AG36</f>
        <v>-26.514406868906526</v>
      </c>
      <c r="W16" s="250">
        <f>$J$1*'Straight Line Change'!AH36</f>
        <v>-13.257203434453206</v>
      </c>
      <c r="X16" s="250">
        <f>$J$1*'Straight Line Change'!AI36</f>
        <v>0</v>
      </c>
    </row>
    <row r="17" spans="1:24" ht="15" x14ac:dyDescent="0.25">
      <c r="A17" s="217" t="s">
        <v>283</v>
      </c>
      <c r="B17" s="217" t="s">
        <v>260</v>
      </c>
      <c r="C17" s="217" t="s">
        <v>451</v>
      </c>
      <c r="D17" s="250">
        <f>$J$1*'Straight Line Change'!O37</f>
        <v>-630.74041747936849</v>
      </c>
      <c r="E17" s="250">
        <f>$J$1*'Straight Line Change'!P37</f>
        <v>-599.20339660540003</v>
      </c>
      <c r="F17" s="250">
        <f>$J$1*'Straight Line Change'!Q37</f>
        <v>-567.66637573143146</v>
      </c>
      <c r="G17" s="250">
        <f>$J$1*'Straight Line Change'!R37</f>
        <v>-536.129354857463</v>
      </c>
      <c r="H17" s="250">
        <f>$J$1*'Straight Line Change'!S37</f>
        <v>-504.5923339834946</v>
      </c>
      <c r="I17" s="250">
        <f>$J$1*'Straight Line Change'!T37</f>
        <v>-473.0553131095262</v>
      </c>
      <c r="J17" s="250">
        <f>$J$1*'Straight Line Change'!U37</f>
        <v>-441.51829223555774</v>
      </c>
      <c r="K17" s="250">
        <f>$J$1*'Straight Line Change'!V37</f>
        <v>-409.98127136158934</v>
      </c>
      <c r="L17" s="250">
        <f>$J$1*'Straight Line Change'!W37</f>
        <v>-378.44425048762093</v>
      </c>
      <c r="M17" s="250">
        <f>$J$1*'Straight Line Change'!X37</f>
        <v>-346.90722961365248</v>
      </c>
      <c r="N17" s="250">
        <f>$J$1*'Straight Line Change'!Y37</f>
        <v>-315.37020873968407</v>
      </c>
      <c r="O17" s="250">
        <f>$J$1*'Straight Line Change'!Z37</f>
        <v>-283.83318786571562</v>
      </c>
      <c r="P17" s="250">
        <f>$J$1*'Straight Line Change'!AA37</f>
        <v>-252.29616699174719</v>
      </c>
      <c r="Q17" s="250">
        <f>$J$1*'Straight Line Change'!AB37</f>
        <v>-220.75914611777873</v>
      </c>
      <c r="R17" s="250">
        <f>$J$1*'Straight Line Change'!AC37</f>
        <v>-189.2221252438103</v>
      </c>
      <c r="S17" s="250">
        <f>$J$1*'Straight Line Change'!AD37</f>
        <v>-157.68510436984184</v>
      </c>
      <c r="T17" s="250">
        <f>$J$1*'Straight Line Change'!AE37</f>
        <v>-126.14808349587339</v>
      </c>
      <c r="U17" s="250">
        <f>$J$1*'Straight Line Change'!AF37</f>
        <v>-94.611062621904949</v>
      </c>
      <c r="V17" s="250">
        <f>$J$1*'Straight Line Change'!AG37</f>
        <v>-63.074041747936519</v>
      </c>
      <c r="W17" s="250">
        <f>$J$1*'Straight Line Change'!AH37</f>
        <v>-31.537020873968078</v>
      </c>
      <c r="X17" s="250">
        <f>$J$1*'Straight Line Change'!AI37</f>
        <v>0</v>
      </c>
    </row>
    <row r="18" spans="1:24" ht="15" x14ac:dyDescent="0.25">
      <c r="A18" s="217" t="s">
        <v>283</v>
      </c>
      <c r="B18" s="217" t="s">
        <v>260</v>
      </c>
      <c r="C18" s="217" t="s">
        <v>1</v>
      </c>
      <c r="D18" s="250">
        <f>$J$1*'Straight Line Change'!O38</f>
        <v>-372.76985248523192</v>
      </c>
      <c r="E18" s="250">
        <f>$J$1*'Straight Line Change'!P38</f>
        <v>-354.13135986097035</v>
      </c>
      <c r="F18" s="250">
        <f>$J$1*'Straight Line Change'!Q38</f>
        <v>-335.49286723670878</v>
      </c>
      <c r="G18" s="250">
        <f>$J$1*'Straight Line Change'!R38</f>
        <v>-316.8543746124472</v>
      </c>
      <c r="H18" s="250">
        <f>$J$1*'Straight Line Change'!S38</f>
        <v>-298.21588198818563</v>
      </c>
      <c r="I18" s="250">
        <f>$J$1*'Straight Line Change'!T38</f>
        <v>-279.57738936392406</v>
      </c>
      <c r="J18" s="250">
        <f>$J$1*'Straight Line Change'!U38</f>
        <v>-260.93889673966248</v>
      </c>
      <c r="K18" s="250">
        <f>$J$1*'Straight Line Change'!V38</f>
        <v>-242.30040411540088</v>
      </c>
      <c r="L18" s="250">
        <f>$J$1*'Straight Line Change'!W38</f>
        <v>-223.66191149113928</v>
      </c>
      <c r="M18" s="250">
        <f>$J$1*'Straight Line Change'!X38</f>
        <v>-205.02341886687768</v>
      </c>
      <c r="N18" s="250">
        <f>$J$1*'Straight Line Change'!Y38</f>
        <v>-186.38492624261607</v>
      </c>
      <c r="O18" s="250">
        <f>$J$1*'Straight Line Change'!Z38</f>
        <v>-167.74643361835447</v>
      </c>
      <c r="P18" s="250">
        <f>$J$1*'Straight Line Change'!AA38</f>
        <v>-149.10794099409287</v>
      </c>
      <c r="Q18" s="250">
        <f>$J$1*'Straight Line Change'!AB38</f>
        <v>-130.46944836983127</v>
      </c>
      <c r="R18" s="250">
        <f>$J$1*'Straight Line Change'!AC38</f>
        <v>-111.83095574556968</v>
      </c>
      <c r="S18" s="250">
        <f>$J$1*'Straight Line Change'!AD38</f>
        <v>-93.192463121308094</v>
      </c>
      <c r="T18" s="250">
        <f>$J$1*'Straight Line Change'!AE38</f>
        <v>-74.553970497046507</v>
      </c>
      <c r="U18" s="250">
        <f>$J$1*'Straight Line Change'!AF38</f>
        <v>-55.915477872784919</v>
      </c>
      <c r="V18" s="250">
        <f>$J$1*'Straight Line Change'!AG38</f>
        <v>-37.276985248523332</v>
      </c>
      <c r="W18" s="250">
        <f>$J$1*'Straight Line Change'!AH38</f>
        <v>-18.63849262426174</v>
      </c>
      <c r="X18" s="250">
        <f>$J$1*'Straight Line Change'!AI38</f>
        <v>0</v>
      </c>
    </row>
    <row r="19" spans="1:24" ht="15" x14ac:dyDescent="0.25">
      <c r="A19" s="217" t="s">
        <v>283</v>
      </c>
      <c r="B19" s="217" t="s">
        <v>260</v>
      </c>
      <c r="C19" s="217" t="s">
        <v>452</v>
      </c>
      <c r="D19" s="250">
        <f>$J$1*'Straight Line Change'!O39</f>
        <v>-492.20295035946299</v>
      </c>
      <c r="E19" s="250">
        <f>$J$1*'Straight Line Change'!P39</f>
        <v>-467.59280284148986</v>
      </c>
      <c r="F19" s="250">
        <f>$J$1*'Straight Line Change'!Q39</f>
        <v>-442.98265532351667</v>
      </c>
      <c r="G19" s="250">
        <f>$J$1*'Straight Line Change'!R39</f>
        <v>-418.37250780554353</v>
      </c>
      <c r="H19" s="250">
        <f>$J$1*'Straight Line Change'!S39</f>
        <v>-393.7623602875704</v>
      </c>
      <c r="I19" s="250">
        <f>$J$1*'Straight Line Change'!T39</f>
        <v>-369.15221276959721</v>
      </c>
      <c r="J19" s="250">
        <f>$J$1*'Straight Line Change'!U39</f>
        <v>-344.54206525162408</v>
      </c>
      <c r="K19" s="250">
        <f>$J$1*'Straight Line Change'!V39</f>
        <v>-319.93191773365095</v>
      </c>
      <c r="L19" s="250">
        <f>$J$1*'Straight Line Change'!W39</f>
        <v>-295.32177021567776</v>
      </c>
      <c r="M19" s="250">
        <f>$J$1*'Straight Line Change'!X39</f>
        <v>-270.71162269770463</v>
      </c>
      <c r="N19" s="250">
        <f>$J$1*'Straight Line Change'!Y39</f>
        <v>-246.10147517973149</v>
      </c>
      <c r="O19" s="250">
        <f>$J$1*'Straight Line Change'!Z39</f>
        <v>-221.49132766175836</v>
      </c>
      <c r="P19" s="250">
        <f>$J$1*'Straight Line Change'!AA39</f>
        <v>-196.88118014378526</v>
      </c>
      <c r="Q19" s="250">
        <f>$J$1*'Straight Line Change'!AB39</f>
        <v>-172.27103262581213</v>
      </c>
      <c r="R19" s="250">
        <f>$J$1*'Straight Line Change'!AC39</f>
        <v>-147.66088510783899</v>
      </c>
      <c r="S19" s="250">
        <f>$J$1*'Straight Line Change'!AD39</f>
        <v>-123.05073758986586</v>
      </c>
      <c r="T19" s="250">
        <f>$J$1*'Straight Line Change'!AE39</f>
        <v>-98.440590071892728</v>
      </c>
      <c r="U19" s="250">
        <f>$J$1*'Straight Line Change'!AF39</f>
        <v>-73.830442553919582</v>
      </c>
      <c r="V19" s="250">
        <f>$J$1*'Straight Line Change'!AG39</f>
        <v>-49.22029503594645</v>
      </c>
      <c r="W19" s="250">
        <f>$J$1*'Straight Line Change'!AH39</f>
        <v>-24.610147517973314</v>
      </c>
      <c r="X19" s="250">
        <f>$J$1*'Straight Line Change'!AI39</f>
        <v>0</v>
      </c>
    </row>
    <row r="20" spans="1:24" ht="15" x14ac:dyDescent="0.25">
      <c r="A20" s="244" t="s">
        <v>283</v>
      </c>
      <c r="B20" s="244" t="s">
        <v>260</v>
      </c>
      <c r="C20" s="244" t="s">
        <v>99</v>
      </c>
      <c r="D20" s="252">
        <f t="shared" ref="D20:E20" si="4">SUM(D16:D18)</f>
        <v>-1268.6543386536666</v>
      </c>
      <c r="E20" s="252">
        <f t="shared" si="4"/>
        <v>-1205.2216217209832</v>
      </c>
      <c r="F20" s="252">
        <f>SUM(F16:F18)</f>
        <v>-1141.7889047882998</v>
      </c>
      <c r="G20" s="252">
        <f t="shared" ref="G20:X20" si="5">SUM(G16:G18)</f>
        <v>-1078.3561878556163</v>
      </c>
      <c r="H20" s="252">
        <f t="shared" si="5"/>
        <v>-1014.9234709229331</v>
      </c>
      <c r="I20" s="252">
        <f t="shared" si="5"/>
        <v>-951.49075399024991</v>
      </c>
      <c r="J20" s="252">
        <f t="shared" si="5"/>
        <v>-888.05803705756659</v>
      </c>
      <c r="K20" s="252">
        <f t="shared" si="5"/>
        <v>-824.62532012488316</v>
      </c>
      <c r="L20" s="252">
        <f t="shared" si="5"/>
        <v>-761.19260319219984</v>
      </c>
      <c r="M20" s="252">
        <f t="shared" si="5"/>
        <v>-697.75988625951652</v>
      </c>
      <c r="N20" s="252">
        <f t="shared" si="5"/>
        <v>-634.3271693268332</v>
      </c>
      <c r="O20" s="252">
        <f t="shared" si="5"/>
        <v>-570.89445239414988</v>
      </c>
      <c r="P20" s="252">
        <f t="shared" si="5"/>
        <v>-507.4617354614665</v>
      </c>
      <c r="Q20" s="252">
        <f t="shared" si="5"/>
        <v>-444.02901852878313</v>
      </c>
      <c r="R20" s="252">
        <f t="shared" si="5"/>
        <v>-380.59630159609975</v>
      </c>
      <c r="S20" s="252">
        <f t="shared" si="5"/>
        <v>-317.16358466341637</v>
      </c>
      <c r="T20" s="252">
        <f t="shared" si="5"/>
        <v>-253.73086773073305</v>
      </c>
      <c r="U20" s="252">
        <f t="shared" si="5"/>
        <v>-190.2981507980497</v>
      </c>
      <c r="V20" s="252">
        <f t="shared" si="5"/>
        <v>-126.86543386536637</v>
      </c>
      <c r="W20" s="252">
        <f t="shared" si="5"/>
        <v>-63.432716932683022</v>
      </c>
      <c r="X20" s="252">
        <f t="shared" si="5"/>
        <v>0</v>
      </c>
    </row>
    <row r="21" spans="1:24" ht="15" x14ac:dyDescent="0.25">
      <c r="A21" s="218" t="s">
        <v>283</v>
      </c>
      <c r="B21" s="218" t="s">
        <v>4</v>
      </c>
      <c r="C21" s="218" t="s">
        <v>0</v>
      </c>
      <c r="D21" s="251">
        <f>$J$2*'Straight Line Change'!O51</f>
        <v>-43403.099933313941</v>
      </c>
      <c r="E21" s="251">
        <f>$J$2*'Straight Line Change'!P51</f>
        <v>-41232.944936648244</v>
      </c>
      <c r="F21" s="251">
        <f>$J$2*'Straight Line Change'!Q51</f>
        <v>-39062.789939982547</v>
      </c>
      <c r="G21" s="251">
        <f>$J$2*'Straight Line Change'!R51</f>
        <v>-36892.634943316851</v>
      </c>
      <c r="H21" s="251">
        <f>$J$2*'Straight Line Change'!S51</f>
        <v>-34722.479946651147</v>
      </c>
      <c r="I21" s="251">
        <f>$J$2*'Straight Line Change'!T51</f>
        <v>-32552.324949985454</v>
      </c>
      <c r="J21" s="251">
        <f>$J$2*'Straight Line Change'!U51</f>
        <v>-30382.169953319753</v>
      </c>
      <c r="K21" s="251">
        <f>$J$2*'Straight Line Change'!V51</f>
        <v>-28212.014956654057</v>
      </c>
      <c r="L21" s="251">
        <f>$J$2*'Straight Line Change'!W51</f>
        <v>-26041.85995998836</v>
      </c>
      <c r="M21" s="251">
        <f>$J$2*'Straight Line Change'!X51</f>
        <v>-23871.70496332266</v>
      </c>
      <c r="N21" s="251">
        <f>$J$2*'Straight Line Change'!Y51</f>
        <v>-21701.549966656963</v>
      </c>
      <c r="O21" s="251">
        <f>$J$2*'Straight Line Change'!Z51</f>
        <v>-19531.394969991266</v>
      </c>
      <c r="P21" s="251">
        <f>$J$2*'Straight Line Change'!AA51</f>
        <v>-17361.239973325566</v>
      </c>
      <c r="Q21" s="251">
        <f>$J$2*'Straight Line Change'!AB51</f>
        <v>-15191.084976659869</v>
      </c>
      <c r="R21" s="251">
        <f>$J$2*'Straight Line Change'!AC51</f>
        <v>-13020.929979994173</v>
      </c>
      <c r="S21" s="251">
        <f>$J$2*'Straight Line Change'!AD51</f>
        <v>-10850.774983328474</v>
      </c>
      <c r="T21" s="251">
        <f>$J$2*'Straight Line Change'!AE51</f>
        <v>-8680.6199866627758</v>
      </c>
      <c r="U21" s="251">
        <f>$J$2*'Straight Line Change'!AF51</f>
        <v>-6510.4649899970782</v>
      </c>
      <c r="V21" s="251">
        <f>$J$2*'Straight Line Change'!AG51</f>
        <v>-4340.3099933313806</v>
      </c>
      <c r="W21" s="251">
        <f>$J$2*'Straight Line Change'!AH51</f>
        <v>-2170.1549966656835</v>
      </c>
      <c r="X21" s="251">
        <f>$J$2*'Straight Line Change'!AI51</f>
        <v>0</v>
      </c>
    </row>
    <row r="22" spans="1:24" ht="15" x14ac:dyDescent="0.25">
      <c r="A22" s="218" t="s">
        <v>283</v>
      </c>
      <c r="B22" s="218" t="s">
        <v>4</v>
      </c>
      <c r="C22" s="218" t="s">
        <v>451</v>
      </c>
      <c r="D22" s="251">
        <f>$J$2*'Straight Line Change'!O52</f>
        <v>-162933.4827152807</v>
      </c>
      <c r="E22" s="251">
        <f>$J$2*'Straight Line Change'!P52</f>
        <v>-154786.80857951666</v>
      </c>
      <c r="F22" s="251">
        <f>$J$2*'Straight Line Change'!Q52</f>
        <v>-146640.13444375261</v>
      </c>
      <c r="G22" s="251">
        <f>$J$2*'Straight Line Change'!R52</f>
        <v>-138493.46030798857</v>
      </c>
      <c r="H22" s="251">
        <f>$J$2*'Straight Line Change'!S52</f>
        <v>-130346.78617222453</v>
      </c>
      <c r="I22" s="251">
        <f>$J$2*'Straight Line Change'!T52</f>
        <v>-122200.1120364605</v>
      </c>
      <c r="J22" s="251">
        <f>$J$2*'Straight Line Change'!U52</f>
        <v>-114053.43790069647</v>
      </c>
      <c r="K22" s="251">
        <f>$J$2*'Straight Line Change'!V52</f>
        <v>-105906.76376493243</v>
      </c>
      <c r="L22" s="251">
        <f>$J$2*'Straight Line Change'!W52</f>
        <v>-97760.089629168404</v>
      </c>
      <c r="M22" s="251">
        <f>$J$2*'Straight Line Change'!X52</f>
        <v>-89613.415493404376</v>
      </c>
      <c r="N22" s="251">
        <f>$J$2*'Straight Line Change'!Y52</f>
        <v>-81466.741357640334</v>
      </c>
      <c r="O22" s="251">
        <f>$J$2*'Straight Line Change'!Z52</f>
        <v>-73320.067221876307</v>
      </c>
      <c r="P22" s="251">
        <f>$J$2*'Straight Line Change'!AA52</f>
        <v>-65173.393086112264</v>
      </c>
      <c r="Q22" s="251">
        <f>$J$2*'Straight Line Change'!AB52</f>
        <v>-57026.71895034823</v>
      </c>
      <c r="R22" s="251">
        <f>$J$2*'Straight Line Change'!AC52</f>
        <v>-48880.044814584187</v>
      </c>
      <c r="S22" s="251">
        <f>$J$2*'Straight Line Change'!AD52</f>
        <v>-40733.370678820145</v>
      </c>
      <c r="T22" s="251">
        <f>$J$2*'Straight Line Change'!AE52</f>
        <v>-32586.696543056107</v>
      </c>
      <c r="U22" s="251">
        <f>$J$2*'Straight Line Change'!AF52</f>
        <v>-24440.022407292068</v>
      </c>
      <c r="V22" s="251">
        <f>$J$2*'Straight Line Change'!AG52</f>
        <v>-16293.348271528028</v>
      </c>
      <c r="W22" s="251">
        <f>$J$2*'Straight Line Change'!AH52</f>
        <v>-8146.6741357639885</v>
      </c>
      <c r="X22" s="251">
        <f>$J$2*'Straight Line Change'!AI52</f>
        <v>0</v>
      </c>
    </row>
    <row r="23" spans="1:24" ht="15" x14ac:dyDescent="0.25">
      <c r="A23" s="218" t="s">
        <v>283</v>
      </c>
      <c r="B23" s="218" t="s">
        <v>4</v>
      </c>
      <c r="C23" s="218" t="s">
        <v>1</v>
      </c>
      <c r="D23" s="251">
        <f>$J$2*'Straight Line Change'!O53</f>
        <v>-104729.11748915336</v>
      </c>
      <c r="E23" s="251">
        <f>$J$2*'Straight Line Change'!P53</f>
        <v>-99492.661614695695</v>
      </c>
      <c r="F23" s="251">
        <f>$J$2*'Straight Line Change'!Q53</f>
        <v>-94256.205740238031</v>
      </c>
      <c r="G23" s="251">
        <f>$J$2*'Straight Line Change'!R53</f>
        <v>-89019.749865780366</v>
      </c>
      <c r="H23" s="251">
        <f>$J$2*'Straight Line Change'!S53</f>
        <v>-83783.293991322702</v>
      </c>
      <c r="I23" s="251">
        <f>$J$2*'Straight Line Change'!T53</f>
        <v>-78546.838116865038</v>
      </c>
      <c r="J23" s="251">
        <f>$J$2*'Straight Line Change'!U53</f>
        <v>-73310.382242407373</v>
      </c>
      <c r="K23" s="251">
        <f>$J$2*'Straight Line Change'!V53</f>
        <v>-68073.926367949709</v>
      </c>
      <c r="L23" s="251">
        <f>$J$2*'Straight Line Change'!W53</f>
        <v>-62837.470493492037</v>
      </c>
      <c r="M23" s="251">
        <f>$J$2*'Straight Line Change'!X53</f>
        <v>-57601.014619034373</v>
      </c>
      <c r="N23" s="251">
        <f>$J$2*'Straight Line Change'!Y53</f>
        <v>-52364.558744576709</v>
      </c>
      <c r="O23" s="251">
        <f>$J$2*'Straight Line Change'!Z53</f>
        <v>-47128.102870119044</v>
      </c>
      <c r="P23" s="251">
        <f>$J$2*'Straight Line Change'!AA53</f>
        <v>-41891.64699566138</v>
      </c>
      <c r="Q23" s="251">
        <f>$J$2*'Straight Line Change'!AB53</f>
        <v>-36655.191121203716</v>
      </c>
      <c r="R23" s="251">
        <f>$J$2*'Straight Line Change'!AC53</f>
        <v>-31418.735246746044</v>
      </c>
      <c r="S23" s="251">
        <f>$J$2*'Straight Line Change'!AD53</f>
        <v>-26182.279372288376</v>
      </c>
      <c r="T23" s="251">
        <f>$J$2*'Straight Line Change'!AE53</f>
        <v>-20945.823497830708</v>
      </c>
      <c r="U23" s="251">
        <f>$J$2*'Straight Line Change'!AF53</f>
        <v>-15709.36762337304</v>
      </c>
      <c r="V23" s="251">
        <f>$J$2*'Straight Line Change'!AG53</f>
        <v>-10472.91174891537</v>
      </c>
      <c r="W23" s="251">
        <f>$J$2*'Straight Line Change'!AH53</f>
        <v>-5236.4558744577016</v>
      </c>
      <c r="X23" s="251">
        <f>$J$2*'Straight Line Change'!AI53</f>
        <v>0</v>
      </c>
    </row>
    <row r="24" spans="1:24" ht="15" x14ac:dyDescent="0.25">
      <c r="A24" s="218" t="s">
        <v>283</v>
      </c>
      <c r="B24" s="218" t="s">
        <v>4</v>
      </c>
      <c r="C24" s="218" t="s">
        <v>452</v>
      </c>
      <c r="D24" s="251">
        <f>$J$2*'Straight Line Change'!O54</f>
        <v>-167587.32522144067</v>
      </c>
      <c r="E24" s="251">
        <f>$J$2*'Straight Line Change'!P54</f>
        <v>-159207.95896036865</v>
      </c>
      <c r="F24" s="251">
        <f>$J$2*'Straight Line Change'!Q54</f>
        <v>-150828.59269929666</v>
      </c>
      <c r="G24" s="251">
        <f>$J$2*'Straight Line Change'!R54</f>
        <v>-142449.22643822464</v>
      </c>
      <c r="H24" s="251">
        <f>$J$2*'Straight Line Change'!S54</f>
        <v>-134069.86017715262</v>
      </c>
      <c r="I24" s="251">
        <f>$J$2*'Straight Line Change'!T54</f>
        <v>-125690.4939160806</v>
      </c>
      <c r="J24" s="251">
        <f>$J$2*'Straight Line Change'!U54</f>
        <v>-117311.12765500856</v>
      </c>
      <c r="K24" s="251">
        <f>$J$2*'Straight Line Change'!V54</f>
        <v>-108931.76139393654</v>
      </c>
      <c r="L24" s="251">
        <f>$J$2*'Straight Line Change'!W54</f>
        <v>-100552.39513286451</v>
      </c>
      <c r="M24" s="251">
        <f>$J$2*'Straight Line Change'!X54</f>
        <v>-92173.028871792485</v>
      </c>
      <c r="N24" s="251">
        <f>$J$2*'Straight Line Change'!Y54</f>
        <v>-83793.66261072045</v>
      </c>
      <c r="O24" s="251">
        <f>$J$2*'Straight Line Change'!Z54</f>
        <v>-75414.29634964843</v>
      </c>
      <c r="P24" s="251">
        <f>$J$2*'Straight Line Change'!AA54</f>
        <v>-67034.930088576395</v>
      </c>
      <c r="Q24" s="251">
        <f>$J$2*'Straight Line Change'!AB54</f>
        <v>-58655.563827504375</v>
      </c>
      <c r="R24" s="251">
        <f>$J$2*'Straight Line Change'!AC54</f>
        <v>-50276.19756643234</v>
      </c>
      <c r="S24" s="251">
        <f>$J$2*'Straight Line Change'!AD54</f>
        <v>-41896.831305360312</v>
      </c>
      <c r="T24" s="251">
        <f>$J$2*'Straight Line Change'!AE54</f>
        <v>-33517.465044288285</v>
      </c>
      <c r="U24" s="251">
        <f>$J$2*'Straight Line Change'!AF54</f>
        <v>-25138.098783216261</v>
      </c>
      <c r="V24" s="251">
        <f>$J$2*'Straight Line Change'!AG54</f>
        <v>-16758.732522144233</v>
      </c>
      <c r="W24" s="251">
        <f>$J$2*'Straight Line Change'!AH54</f>
        <v>-8379.3662610722076</v>
      </c>
      <c r="X24" s="251">
        <f>$J$2*'Straight Line Change'!AI54</f>
        <v>0</v>
      </c>
    </row>
    <row r="25" spans="1:24" ht="15" x14ac:dyDescent="0.25">
      <c r="A25" s="244" t="s">
        <v>283</v>
      </c>
      <c r="B25" s="244" t="s">
        <v>4</v>
      </c>
      <c r="C25" s="244" t="s">
        <v>99</v>
      </c>
      <c r="D25" s="252">
        <f t="shared" ref="D25:E25" si="6">SUM(D21:D23)</f>
        <v>-311065.70013774798</v>
      </c>
      <c r="E25" s="252">
        <f t="shared" si="6"/>
        <v>-295512.41513086058</v>
      </c>
      <c r="F25" s="252">
        <f>SUM(F21:F23)</f>
        <v>-279959.13012397318</v>
      </c>
      <c r="G25" s="252">
        <f t="shared" ref="G25:X25" si="7">SUM(G21:G23)</f>
        <v>-264405.84511708579</v>
      </c>
      <c r="H25" s="252">
        <f t="shared" si="7"/>
        <v>-248852.56011019839</v>
      </c>
      <c r="I25" s="252">
        <f t="shared" si="7"/>
        <v>-233299.275103311</v>
      </c>
      <c r="J25" s="252">
        <f t="shared" si="7"/>
        <v>-217745.9900964236</v>
      </c>
      <c r="K25" s="252">
        <f t="shared" si="7"/>
        <v>-202192.7050895362</v>
      </c>
      <c r="L25" s="252">
        <f t="shared" si="7"/>
        <v>-186639.42008264881</v>
      </c>
      <c r="M25" s="252">
        <f t="shared" si="7"/>
        <v>-171086.13507576141</v>
      </c>
      <c r="N25" s="252">
        <f t="shared" si="7"/>
        <v>-155532.85006887402</v>
      </c>
      <c r="O25" s="252">
        <f t="shared" si="7"/>
        <v>-139979.56506198662</v>
      </c>
      <c r="P25" s="252">
        <f t="shared" si="7"/>
        <v>-124426.2800550992</v>
      </c>
      <c r="Q25" s="252">
        <f t="shared" si="7"/>
        <v>-108872.9950482118</v>
      </c>
      <c r="R25" s="252">
        <f t="shared" si="7"/>
        <v>-93319.710041324404</v>
      </c>
      <c r="S25" s="252">
        <f t="shared" si="7"/>
        <v>-77766.425034436994</v>
      </c>
      <c r="T25" s="252">
        <f t="shared" si="7"/>
        <v>-62213.140027549591</v>
      </c>
      <c r="U25" s="252">
        <f t="shared" si="7"/>
        <v>-46659.855020662188</v>
      </c>
      <c r="V25" s="252">
        <f t="shared" si="7"/>
        <v>-31106.570013774777</v>
      </c>
      <c r="W25" s="252">
        <f t="shared" si="7"/>
        <v>-15553.285006887374</v>
      </c>
      <c r="X25" s="252">
        <f t="shared" si="7"/>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About the Spreadsheet Tabs</vt:lpstr>
      <vt:lpstr>Raw TDM</vt:lpstr>
      <vt:lpstr>TDM Data</vt:lpstr>
      <vt:lpstr>HrsPerMile</vt:lpstr>
      <vt:lpstr>Build-No-Build</vt:lpstr>
      <vt:lpstr>Straight Line Change</vt:lpstr>
      <vt:lpstr>VOT Econ Calc</vt:lpstr>
      <vt:lpstr>VOT Calc</vt:lpstr>
      <vt:lpstr>Non-Fuel VOC Calc</vt:lpstr>
      <vt:lpstr>Fuel VOC Calc</vt:lpstr>
      <vt:lpstr>Emissions</vt:lpstr>
      <vt:lpstr>Safety Calc</vt:lpstr>
      <vt:lpstr>Pavement Cost</vt:lpstr>
      <vt:lpstr>TravelTimeIndex</vt:lpstr>
      <vt:lpstr>M&amp;O Costs</vt:lpstr>
      <vt:lpstr>ConstructionCosts</vt:lpstr>
      <vt:lpstr>Travel Efficiency</vt:lpstr>
      <vt:lpstr>Travel Eff Econ</vt:lpstr>
      <vt:lpstr>BCA</vt:lpstr>
      <vt:lpstr>Pivot</vt:lpstr>
      <vt:lpstr>Deliverable</vt:lpstr>
      <vt:lpstr>Economic Impacts</vt:lpstr>
      <vt:lpstr>CO2</vt:lpstr>
      <vt:lpstr>VOCs</vt:lpstr>
      <vt:lpstr>NOx</vt:lpstr>
      <vt:lpstr>PM</vt:lpstr>
      <vt:lpstr>SO2</vt:lpstr>
      <vt:lpstr>Unit Costs</vt:lpstr>
      <vt:lpstr>M&amp;O</vt:lpstr>
      <vt:lpstr>Pavement</vt:lpstr>
      <vt:lpstr>Crash Rates</vt:lpstr>
      <vt:lpstr>WageRates</vt:lpstr>
      <vt:lpstr>EmissionsRates</vt:lpstr>
      <vt:lpstr>OperatingCosts</vt:lpstr>
      <vt:lpstr>SafetyValues</vt:lpstr>
      <vt:lpstr>FuelConsumption</vt:lpstr>
      <vt:lpstr>CPI</vt:lpstr>
    </vt:vector>
  </TitlesOfParts>
  <Company>Cambridge Systematics,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Cambridge Systematics, Inc.</dc:creator>
  <cp:lastModifiedBy>Porta, Virginia</cp:lastModifiedBy>
  <dcterms:created xsi:type="dcterms:W3CDTF">2015-11-30T20:03:11Z</dcterms:created>
  <dcterms:modified xsi:type="dcterms:W3CDTF">2016-12-14T14:44:06Z</dcterms:modified>
</cp:coreProperties>
</file>